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lemullman/PTO/Financials/2020-2021 Financials/"/>
    </mc:Choice>
  </mc:AlternateContent>
  <xr:revisionPtr revIDLastSave="0" documentId="13_ncr:1_{3F0FA898-E26E-CE4C-85EF-CB42CCF1FC72}" xr6:coauthVersionLast="47" xr6:coauthVersionMax="47" xr10:uidLastSave="{00000000-0000-0000-0000-000000000000}"/>
  <bookViews>
    <workbookView xWindow="0" yWindow="460" windowWidth="51200" windowHeight="26520" xr2:uid="{D4B30320-7A08-444B-9E58-8D3ECFAAD2A3}"/>
  </bookViews>
  <sheets>
    <sheet name="BUDGET EXPENSE" sheetId="2" r:id="rId1"/>
    <sheet name="BUDGET INCOME" sheetId="3" r:id="rId2"/>
    <sheet name="P&amp;L Summary" sheetId="6" r:id="rId3"/>
  </sheets>
  <definedNames>
    <definedName name="_xlnm.Print_Area" localSheetId="0">'BUDGET EXPENSE'!$B$2:$J$184</definedName>
    <definedName name="_xlnm.Print_Area" localSheetId="1">'BUDGET INCOME'!$B$1:$N$95</definedName>
    <definedName name="_xlnm.Print_Area" localSheetId="2">'P&amp;L Summary'!$B$1:$N$62</definedName>
    <definedName name="_xlnm.Print_Titles" localSheetId="0">'BUDGET EXPENSE'!$2:$5</definedName>
    <definedName name="_xlnm.Print_Titles" localSheetId="1">'BUDGET INCOME'!$1:$5</definedName>
    <definedName name="_xlnm.Print_Titles" localSheetId="2">'P&amp;L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D129" i="2"/>
  <c r="J66" i="2"/>
  <c r="J52" i="2"/>
  <c r="J51" i="2"/>
  <c r="J42" i="2"/>
  <c r="J32" i="2"/>
  <c r="J22" i="2"/>
  <c r="J12" i="2"/>
  <c r="L17" i="6"/>
  <c r="L16" i="6"/>
  <c r="L15" i="6"/>
  <c r="L14" i="6"/>
  <c r="L13" i="6"/>
  <c r="L12" i="6"/>
  <c r="L11" i="6"/>
  <c r="L10" i="6"/>
  <c r="L9" i="6"/>
  <c r="L8" i="6"/>
  <c r="L7" i="6"/>
  <c r="J17" i="6"/>
  <c r="J16" i="6"/>
  <c r="J15" i="6"/>
  <c r="J14" i="6"/>
  <c r="J13" i="6"/>
  <c r="J12" i="6"/>
  <c r="J11" i="6"/>
  <c r="J10" i="6"/>
  <c r="J9" i="6"/>
  <c r="J8" i="6"/>
  <c r="J7" i="6"/>
  <c r="H17" i="6"/>
  <c r="H16" i="6"/>
  <c r="H15" i="6"/>
  <c r="H14" i="6"/>
  <c r="H13" i="6"/>
  <c r="H12" i="6"/>
  <c r="H11" i="6"/>
  <c r="H10" i="6"/>
  <c r="H9" i="6"/>
  <c r="H8" i="6"/>
  <c r="H7" i="6"/>
  <c r="F17" i="6"/>
  <c r="F16" i="6"/>
  <c r="F15" i="6"/>
  <c r="F14" i="6"/>
  <c r="F13" i="6"/>
  <c r="F12" i="6"/>
  <c r="F11" i="6"/>
  <c r="F10" i="6"/>
  <c r="F9" i="6"/>
  <c r="F8" i="6"/>
  <c r="F7" i="6"/>
  <c r="N18" i="6"/>
  <c r="L97" i="3"/>
  <c r="J97" i="3"/>
  <c r="H97" i="3"/>
  <c r="F97" i="3"/>
  <c r="L95" i="3"/>
  <c r="J95" i="3"/>
  <c r="H95" i="3"/>
  <c r="F95" i="3"/>
  <c r="J180" i="2"/>
  <c r="J177" i="2"/>
  <c r="H141" i="2"/>
  <c r="J39" i="6" s="1"/>
  <c r="F141" i="2"/>
  <c r="H39" i="6" s="1"/>
  <c r="D141" i="2"/>
  <c r="F39" i="6" s="1"/>
  <c r="J117" i="2"/>
  <c r="J116" i="2"/>
  <c r="F65" i="3"/>
  <c r="F93" i="3"/>
  <c r="F86" i="3"/>
  <c r="F80" i="3"/>
  <c r="F76" i="3"/>
  <c r="F70" i="3"/>
  <c r="F61" i="3"/>
  <c r="F55" i="3"/>
  <c r="F50" i="3"/>
  <c r="F42" i="3"/>
  <c r="F38" i="3"/>
  <c r="F34" i="3"/>
  <c r="F30" i="3"/>
  <c r="F25" i="3"/>
  <c r="F21" i="3"/>
  <c r="F16" i="3"/>
  <c r="F9" i="3"/>
  <c r="J176" i="2"/>
  <c r="J172" i="2"/>
  <c r="J171" i="2"/>
  <c r="J170" i="2"/>
  <c r="J169" i="2"/>
  <c r="J168" i="2"/>
  <c r="J167" i="2"/>
  <c r="J166" i="2"/>
  <c r="J165" i="2"/>
  <c r="J164" i="2"/>
  <c r="J163" i="2"/>
  <c r="J159" i="2"/>
  <c r="J158" i="2"/>
  <c r="J154" i="2"/>
  <c r="J153" i="2"/>
  <c r="J152" i="2"/>
  <c r="J151" i="2"/>
  <c r="J150" i="2"/>
  <c r="J149" i="2"/>
  <c r="J145" i="2"/>
  <c r="J144" i="2"/>
  <c r="J140" i="2"/>
  <c r="J139" i="2"/>
  <c r="J138" i="2"/>
  <c r="J137" i="2"/>
  <c r="J136" i="2"/>
  <c r="J135" i="2"/>
  <c r="J134" i="2"/>
  <c r="J130" i="2"/>
  <c r="J128" i="2"/>
  <c r="J127" i="2"/>
  <c r="J123" i="2"/>
  <c r="J122" i="2"/>
  <c r="J121" i="2"/>
  <c r="J120" i="2"/>
  <c r="J119" i="2"/>
  <c r="J118" i="2"/>
  <c r="J115" i="2"/>
  <c r="J111" i="2"/>
  <c r="J110" i="2"/>
  <c r="J109" i="2"/>
  <c r="J105" i="2"/>
  <c r="J101" i="2"/>
  <c r="J100" i="2"/>
  <c r="J99" i="2"/>
  <c r="J98" i="2"/>
  <c r="J97" i="2"/>
  <c r="J96" i="2"/>
  <c r="J92" i="2"/>
  <c r="J91" i="2"/>
  <c r="J87" i="2"/>
  <c r="J83" i="2"/>
  <c r="J82" i="2"/>
  <c r="J81" i="2"/>
  <c r="J80" i="2"/>
  <c r="J76" i="2"/>
  <c r="J75" i="2"/>
  <c r="J74" i="2"/>
  <c r="J73" i="2"/>
  <c r="J72" i="2"/>
  <c r="J68" i="2"/>
  <c r="J67" i="2"/>
  <c r="J65" i="2"/>
  <c r="J64" i="2"/>
  <c r="J63" i="2"/>
  <c r="J62" i="2"/>
  <c r="J61" i="2"/>
  <c r="J60" i="2"/>
  <c r="J59" i="2"/>
  <c r="J58" i="2"/>
  <c r="J54" i="2"/>
  <c r="J53" i="2"/>
  <c r="J50" i="2"/>
  <c r="J49" i="2"/>
  <c r="J48" i="2"/>
  <c r="J44" i="2"/>
  <c r="J43" i="2"/>
  <c r="J41" i="2"/>
  <c r="J40" i="2"/>
  <c r="J39" i="2"/>
  <c r="J38" i="2"/>
  <c r="J34" i="2"/>
  <c r="J33" i="2"/>
  <c r="J31" i="2"/>
  <c r="J30" i="2"/>
  <c r="J29" i="2"/>
  <c r="J28" i="2"/>
  <c r="J24" i="2"/>
  <c r="J23" i="2"/>
  <c r="J21" i="2"/>
  <c r="J20" i="2"/>
  <c r="J19" i="2"/>
  <c r="J18" i="2"/>
  <c r="J14" i="2"/>
  <c r="J13" i="2"/>
  <c r="J11" i="2"/>
  <c r="J10" i="2"/>
  <c r="J9" i="2"/>
  <c r="J7" i="2"/>
  <c r="D124" i="2"/>
  <c r="F32" i="6" s="1"/>
  <c r="F178" i="2"/>
  <c r="H53" i="6" s="1"/>
  <c r="F173" i="2"/>
  <c r="H44" i="6" s="1"/>
  <c r="F160" i="2"/>
  <c r="H43" i="6" s="1"/>
  <c r="F155" i="2"/>
  <c r="H31" i="6" s="1"/>
  <c r="F146" i="2"/>
  <c r="H38" i="6" s="1"/>
  <c r="F131" i="2"/>
  <c r="H36" i="6" s="1"/>
  <c r="F124" i="2"/>
  <c r="H32" i="6" s="1"/>
  <c r="F112" i="2"/>
  <c r="H37" i="6" s="1"/>
  <c r="F106" i="2"/>
  <c r="H52" i="6" s="1"/>
  <c r="F102" i="2"/>
  <c r="H51" i="6" s="1"/>
  <c r="F93" i="2"/>
  <c r="H50" i="6" s="1"/>
  <c r="F88" i="2"/>
  <c r="H49" i="6" s="1"/>
  <c r="F84" i="2"/>
  <c r="H48" i="6" s="1"/>
  <c r="F77" i="2"/>
  <c r="H30" i="6" s="1"/>
  <c r="F69" i="2"/>
  <c r="H29" i="6" s="1"/>
  <c r="F55" i="2"/>
  <c r="H28" i="6" s="1"/>
  <c r="F45" i="2"/>
  <c r="H27" i="6" s="1"/>
  <c r="F35" i="2"/>
  <c r="H26" i="6" s="1"/>
  <c r="F25" i="2"/>
  <c r="H25" i="6" s="1"/>
  <c r="F15" i="2"/>
  <c r="H24" i="6" s="1"/>
  <c r="D131" i="2"/>
  <c r="F36" i="6" s="1"/>
  <c r="D178" i="2"/>
  <c r="F53" i="6" s="1"/>
  <c r="D173" i="2"/>
  <c r="F44" i="6" s="1"/>
  <c r="D160" i="2"/>
  <c r="F43" i="6" s="1"/>
  <c r="D155" i="2"/>
  <c r="F31" i="6" s="1"/>
  <c r="D146" i="2"/>
  <c r="F38" i="6" s="1"/>
  <c r="D112" i="2"/>
  <c r="F37" i="6" s="1"/>
  <c r="D106" i="2"/>
  <c r="F52" i="6" s="1"/>
  <c r="D102" i="2"/>
  <c r="F51" i="6" s="1"/>
  <c r="D93" i="2"/>
  <c r="F50" i="6" s="1"/>
  <c r="D88" i="2"/>
  <c r="F49" i="6" s="1"/>
  <c r="D84" i="2"/>
  <c r="D77" i="2"/>
  <c r="F30" i="6" s="1"/>
  <c r="D69" i="2"/>
  <c r="F29" i="6" s="1"/>
  <c r="D55" i="2"/>
  <c r="F28" i="6" s="1"/>
  <c r="D45" i="2"/>
  <c r="D35" i="2"/>
  <c r="F26" i="6" s="1"/>
  <c r="D25" i="2"/>
  <c r="F25" i="6" s="1"/>
  <c r="D15" i="2"/>
  <c r="F24" i="6" s="1"/>
  <c r="F99" i="3" l="1"/>
  <c r="F40" i="6"/>
  <c r="F45" i="6"/>
  <c r="F61" i="6" s="1"/>
  <c r="H45" i="6"/>
  <c r="N39" i="6"/>
  <c r="J45" i="2"/>
  <c r="F27" i="6"/>
  <c r="F33" i="6" s="1"/>
  <c r="F60" i="6" s="1"/>
  <c r="F48" i="6"/>
  <c r="F54" i="6" s="1"/>
  <c r="F59" i="6" s="1"/>
  <c r="H40" i="6"/>
  <c r="H33" i="6"/>
  <c r="H54" i="6"/>
  <c r="N8" i="6"/>
  <c r="N12" i="6"/>
  <c r="N16" i="6"/>
  <c r="N17" i="6"/>
  <c r="N9" i="6"/>
  <c r="N13" i="6"/>
  <c r="F19" i="6"/>
  <c r="F58" i="6" s="1"/>
  <c r="J19" i="6"/>
  <c r="H19" i="6"/>
  <c r="H58" i="6" s="1"/>
  <c r="N14" i="6"/>
  <c r="N11" i="6"/>
  <c r="N15" i="6"/>
  <c r="N10" i="6"/>
  <c r="L19" i="6"/>
  <c r="L58" i="6" s="1"/>
  <c r="N7" i="6"/>
  <c r="J88" i="2"/>
  <c r="J25" i="2"/>
  <c r="J15" i="2"/>
  <c r="J55" i="2"/>
  <c r="J69" i="2"/>
  <c r="J173" i="2"/>
  <c r="J141" i="2"/>
  <c r="J124" i="2"/>
  <c r="J131" i="2"/>
  <c r="J160" i="2"/>
  <c r="J77" i="2"/>
  <c r="J106" i="2"/>
  <c r="J35" i="2"/>
  <c r="J84" i="2"/>
  <c r="J112" i="2"/>
  <c r="J146" i="2"/>
  <c r="J178" i="2"/>
  <c r="J102" i="2"/>
  <c r="J93" i="2"/>
  <c r="J155" i="2"/>
  <c r="F182" i="2"/>
  <c r="F184" i="2" s="1"/>
  <c r="F186" i="2" s="1"/>
  <c r="D182" i="2"/>
  <c r="F62" i="6" l="1"/>
  <c r="F65" i="6" s="1"/>
  <c r="H59" i="6"/>
  <c r="N58" i="6"/>
  <c r="N19" i="6"/>
  <c r="J58" i="6"/>
  <c r="H60" i="6"/>
  <c r="H61" i="6"/>
  <c r="D184" i="2"/>
  <c r="J182" i="2"/>
  <c r="H62" i="6" l="1"/>
  <c r="D186" i="2"/>
  <c r="J186" i="2" s="1"/>
  <c r="J184" i="2"/>
  <c r="H177" i="2" l="1"/>
  <c r="L55" i="2"/>
  <c r="L28" i="6" s="1"/>
  <c r="L45" i="2"/>
  <c r="L27" i="6" s="1"/>
  <c r="L35" i="2"/>
  <c r="L26" i="6" s="1"/>
  <c r="L25" i="2"/>
  <c r="L25" i="6" s="1"/>
  <c r="L15" i="2"/>
  <c r="L24" i="6" s="1"/>
  <c r="H74" i="2"/>
  <c r="N85" i="3"/>
  <c r="N83" i="3"/>
  <c r="N79" i="3"/>
  <c r="N60" i="3"/>
  <c r="N59" i="3"/>
  <c r="N54" i="3"/>
  <c r="N53" i="3"/>
  <c r="N49" i="3"/>
  <c r="N48" i="3"/>
  <c r="N41" i="3"/>
  <c r="N37" i="3"/>
  <c r="N33" i="3"/>
  <c r="N29" i="3"/>
  <c r="N24" i="3"/>
  <c r="N20" i="3"/>
  <c r="N19" i="3"/>
  <c r="N15" i="3"/>
  <c r="N14" i="3"/>
  <c r="N12" i="3"/>
  <c r="N8" i="3"/>
  <c r="N7" i="3"/>
  <c r="J93" i="3"/>
  <c r="H30" i="3"/>
  <c r="N69" i="3"/>
  <c r="H80" i="3" l="1"/>
  <c r="H55" i="3"/>
  <c r="H42" i="3"/>
  <c r="H38" i="3"/>
  <c r="H34" i="3"/>
  <c r="H25" i="3"/>
  <c r="H21" i="3"/>
  <c r="H9" i="3"/>
  <c r="H105" i="2" l="1"/>
  <c r="L63" i="2"/>
  <c r="L16" i="3"/>
  <c r="L77" i="2"/>
  <c r="L30" i="6" s="1"/>
  <c r="N92" i="3"/>
  <c r="H7" i="2"/>
  <c r="L93" i="2"/>
  <c r="L50" i="6" s="1"/>
  <c r="H124" i="2"/>
  <c r="J32" i="6" s="1"/>
  <c r="N32" i="6" s="1"/>
  <c r="L59" i="2"/>
  <c r="L9" i="3"/>
  <c r="J9" i="3"/>
  <c r="N9" i="3" s="1"/>
  <c r="J28" i="3"/>
  <c r="L158" i="2"/>
  <c r="L160" i="2" s="1"/>
  <c r="L43" i="6" s="1"/>
  <c r="L136" i="2"/>
  <c r="L135" i="2"/>
  <c r="L141" i="2" s="1"/>
  <c r="L39" i="6" s="1"/>
  <c r="L28" i="3"/>
  <c r="L30" i="3" s="1"/>
  <c r="J61" i="3"/>
  <c r="L61" i="3"/>
  <c r="L84" i="3"/>
  <c r="L54" i="3"/>
  <c r="H84" i="2"/>
  <c r="J48" i="6" s="1"/>
  <c r="L74" i="3"/>
  <c r="L42" i="3"/>
  <c r="J42" i="3"/>
  <c r="N42" i="3" s="1"/>
  <c r="L38" i="3"/>
  <c r="J38" i="3"/>
  <c r="N38" i="3" s="1"/>
  <c r="J86" i="3"/>
  <c r="L93" i="3"/>
  <c r="L34" i="3"/>
  <c r="J34" i="3"/>
  <c r="L25" i="3"/>
  <c r="J25" i="3"/>
  <c r="J21" i="3"/>
  <c r="L80" i="3"/>
  <c r="J80" i="3"/>
  <c r="L21" i="3"/>
  <c r="L70" i="3"/>
  <c r="J70" i="3"/>
  <c r="L146" i="2"/>
  <c r="L38" i="6" s="1"/>
  <c r="H146" i="2"/>
  <c r="J38" i="6" s="1"/>
  <c r="N38" i="6" s="1"/>
  <c r="L173" i="2"/>
  <c r="L44" i="6" s="1"/>
  <c r="H173" i="2"/>
  <c r="J44" i="6" s="1"/>
  <c r="N44" i="6" s="1"/>
  <c r="H160" i="2"/>
  <c r="J43" i="6" s="1"/>
  <c r="L106" i="2"/>
  <c r="L52" i="6" s="1"/>
  <c r="L112" i="2"/>
  <c r="L37" i="6" s="1"/>
  <c r="H112" i="2"/>
  <c r="J37" i="6" s="1"/>
  <c r="N37" i="6" s="1"/>
  <c r="L178" i="2"/>
  <c r="L53" i="6" s="1"/>
  <c r="H178" i="2"/>
  <c r="J53" i="6" s="1"/>
  <c r="N53" i="6" s="1"/>
  <c r="H150" i="2"/>
  <c r="L102" i="2"/>
  <c r="L51" i="6" s="1"/>
  <c r="L131" i="2"/>
  <c r="L36" i="6" s="1"/>
  <c r="L40" i="6" s="1"/>
  <c r="L155" i="2"/>
  <c r="L31" i="6" s="1"/>
  <c r="L124" i="2"/>
  <c r="L32" i="6" s="1"/>
  <c r="L88" i="2"/>
  <c r="L49" i="6" s="1"/>
  <c r="H102" i="2"/>
  <c r="J51" i="6" s="1"/>
  <c r="N51" i="6" s="1"/>
  <c r="H131" i="2"/>
  <c r="J36" i="6" s="1"/>
  <c r="H88" i="2"/>
  <c r="J49" i="6" s="1"/>
  <c r="N49" i="6" s="1"/>
  <c r="H106" i="2"/>
  <c r="J52" i="6" s="1"/>
  <c r="N52" i="6" s="1"/>
  <c r="N36" i="6" l="1"/>
  <c r="J40" i="6"/>
  <c r="J45" i="6"/>
  <c r="N45" i="6" s="1"/>
  <c r="N43" i="6"/>
  <c r="N48" i="6"/>
  <c r="L45" i="6"/>
  <c r="L61" i="6" s="1"/>
  <c r="N34" i="3"/>
  <c r="N21" i="3"/>
  <c r="N80" i="3"/>
  <c r="N25" i="3"/>
  <c r="N28" i="3"/>
  <c r="J30" i="3"/>
  <c r="N30" i="3" s="1"/>
  <c r="N74" i="3"/>
  <c r="N84" i="3"/>
  <c r="H86" i="3"/>
  <c r="N86" i="3" s="1"/>
  <c r="N64" i="3"/>
  <c r="H65" i="3"/>
  <c r="N89" i="3"/>
  <c r="H93" i="3"/>
  <c r="N58" i="3"/>
  <c r="H61" i="3"/>
  <c r="N90" i="3"/>
  <c r="N73" i="3"/>
  <c r="H15" i="2"/>
  <c r="J24" i="6" s="1"/>
  <c r="H45" i="2"/>
  <c r="J27" i="6" s="1"/>
  <c r="N27" i="6" s="1"/>
  <c r="H35" i="2"/>
  <c r="J26" i="6" s="1"/>
  <c r="N26" i="6" s="1"/>
  <c r="L69" i="2"/>
  <c r="L29" i="6" s="1"/>
  <c r="L33" i="6" s="1"/>
  <c r="L60" i="6" s="1"/>
  <c r="H55" i="2"/>
  <c r="J28" i="6" s="1"/>
  <c r="N28" i="6" s="1"/>
  <c r="H25" i="2"/>
  <c r="J25" i="6" s="1"/>
  <c r="N25" i="6" s="1"/>
  <c r="H69" i="2"/>
  <c r="J29" i="6" s="1"/>
  <c r="N29" i="6" s="1"/>
  <c r="H155" i="2"/>
  <c r="J31" i="6" s="1"/>
  <c r="N31" i="6" s="1"/>
  <c r="J16" i="3"/>
  <c r="J50" i="3"/>
  <c r="J55" i="3"/>
  <c r="L55" i="3"/>
  <c r="L50" i="3"/>
  <c r="L76" i="3"/>
  <c r="J65" i="3"/>
  <c r="H93" i="2"/>
  <c r="J50" i="6" s="1"/>
  <c r="N50" i="6" s="1"/>
  <c r="L86" i="3"/>
  <c r="L84" i="2"/>
  <c r="L48" i="6" s="1"/>
  <c r="L54" i="6" s="1"/>
  <c r="L59" i="6" s="1"/>
  <c r="L65" i="3"/>
  <c r="H77" i="2"/>
  <c r="J30" i="6" s="1"/>
  <c r="N30" i="6" s="1"/>
  <c r="J76" i="3"/>
  <c r="J54" i="6" l="1"/>
  <c r="N54" i="6" s="1"/>
  <c r="L62" i="6"/>
  <c r="N24" i="6"/>
  <c r="J33" i="6"/>
  <c r="J59" i="6"/>
  <c r="N40" i="6"/>
  <c r="J61" i="6"/>
  <c r="N61" i="6" s="1"/>
  <c r="N55" i="3"/>
  <c r="N61" i="3"/>
  <c r="N65" i="3"/>
  <c r="N93" i="3"/>
  <c r="N91" i="3"/>
  <c r="N68" i="3"/>
  <c r="H70" i="3"/>
  <c r="L182" i="2"/>
  <c r="L184" i="2" s="1"/>
  <c r="L186" i="2" s="1"/>
  <c r="H182" i="2"/>
  <c r="H184" i="2" s="1"/>
  <c r="H186" i="2" s="1"/>
  <c r="L99" i="3"/>
  <c r="J99" i="3"/>
  <c r="N59" i="6" l="1"/>
  <c r="J60" i="6"/>
  <c r="N60" i="6" s="1"/>
  <c r="N33" i="6"/>
  <c r="N46" i="3"/>
  <c r="N45" i="3"/>
  <c r="H50" i="3"/>
  <c r="N47" i="3"/>
  <c r="N70" i="3"/>
  <c r="J62" i="6" l="1"/>
  <c r="N62" i="6" s="1"/>
  <c r="N13" i="3"/>
  <c r="H16" i="3"/>
  <c r="N16" i="3" s="1"/>
  <c r="N50" i="3"/>
  <c r="N75" i="3"/>
  <c r="H76" i="3"/>
  <c r="N76" i="3" l="1"/>
  <c r="N95" i="3" l="1"/>
  <c r="H99" i="3" l="1"/>
  <c r="N99" i="3" s="1"/>
  <c r="N97" i="3"/>
</calcChain>
</file>

<file path=xl/sharedStrings.xml><?xml version="1.0" encoding="utf-8"?>
<sst xmlns="http://schemas.openxmlformats.org/spreadsheetml/2006/main" count="313" uniqueCount="189">
  <si>
    <t>Name</t>
  </si>
  <si>
    <t>Memo</t>
  </si>
  <si>
    <t>5th Grade</t>
  </si>
  <si>
    <t>T-Shirts</t>
  </si>
  <si>
    <t>Kona Ice</t>
  </si>
  <si>
    <t>Florida Dept of State</t>
  </si>
  <si>
    <t>HBK</t>
  </si>
  <si>
    <t>PayPal</t>
  </si>
  <si>
    <t>TARGET</t>
  </si>
  <si>
    <t>Holiday House</t>
  </si>
  <si>
    <t>Wonderland Gift Shoppe</t>
  </si>
  <si>
    <t>Total Holiday House</t>
  </si>
  <si>
    <t>Hospitality</t>
  </si>
  <si>
    <t>SAMS</t>
  </si>
  <si>
    <t>Total Hospitality</t>
  </si>
  <si>
    <t>LOE ARC (Afterschool Review Clu</t>
  </si>
  <si>
    <t>Barnes &amp; Noble</t>
  </si>
  <si>
    <t>Academic Planners Plus</t>
  </si>
  <si>
    <t>Total Classroom</t>
  </si>
  <si>
    <t>Field Trips</t>
  </si>
  <si>
    <t>3rd Grade</t>
  </si>
  <si>
    <t>2nd Grade</t>
  </si>
  <si>
    <t>Kinder</t>
  </si>
  <si>
    <t>LOE CCPS</t>
  </si>
  <si>
    <t>Rochester 100 Inc</t>
  </si>
  <si>
    <t>Teacher Support</t>
  </si>
  <si>
    <t>Total Teacher Support</t>
  </si>
  <si>
    <t>Balance Adjustment</t>
  </si>
  <si>
    <t>Odyssey of the Mind</t>
  </si>
  <si>
    <t>Operations</t>
  </si>
  <si>
    <t>Total Supplies</t>
  </si>
  <si>
    <t>Constant Contact</t>
  </si>
  <si>
    <t>Auto-Owners Insurance</t>
  </si>
  <si>
    <t>Staff Appreciation</t>
  </si>
  <si>
    <t>Total Staff Appreciation</t>
  </si>
  <si>
    <t>Bounce!</t>
  </si>
  <si>
    <t>collier County Parks &amp; Rec</t>
  </si>
  <si>
    <t>Lifetouch National School</t>
  </si>
  <si>
    <t>2019-2020</t>
  </si>
  <si>
    <t>2018-2019</t>
  </si>
  <si>
    <t>variance</t>
  </si>
  <si>
    <t>Overdraft and Charges</t>
  </si>
  <si>
    <t>Coffees, Teacher</t>
  </si>
  <si>
    <t>Other</t>
  </si>
  <si>
    <t>Walk-A-Thon</t>
  </si>
  <si>
    <t>Treats</t>
  </si>
  <si>
    <t>Total Walk-A-Thon</t>
  </si>
  <si>
    <t>Total Spending Requests by Staff</t>
  </si>
  <si>
    <t>Total PTO Operations</t>
  </si>
  <si>
    <t>Enrichment</t>
  </si>
  <si>
    <t>LEGO Robotics</t>
  </si>
  <si>
    <t>Total Misc.</t>
  </si>
  <si>
    <t>Misc Expenses</t>
  </si>
  <si>
    <t>LOE Support Classroom</t>
  </si>
  <si>
    <t>Year Book &amp; Pictures</t>
  </si>
  <si>
    <t>Total Year Book &amp; Pictures</t>
  </si>
  <si>
    <t>Community Support</t>
  </si>
  <si>
    <t>Total Community Support</t>
  </si>
  <si>
    <t>Total Enrichment</t>
  </si>
  <si>
    <t>Total Fall Fundraiser Costs</t>
  </si>
  <si>
    <t>Spending Requests by Staff</t>
  </si>
  <si>
    <t>Newsletter Ads</t>
  </si>
  <si>
    <t>Silent Auction</t>
  </si>
  <si>
    <t>Pre-Sales / Tickets</t>
  </si>
  <si>
    <t>Sales</t>
  </si>
  <si>
    <t>Cash</t>
  </si>
  <si>
    <t>LMCU Membership Fund</t>
  </si>
  <si>
    <t xml:space="preserve">Interest </t>
  </si>
  <si>
    <t>Odyssey T-Shirts</t>
  </si>
  <si>
    <t>Parents Funded</t>
  </si>
  <si>
    <t>Fundrasier</t>
  </si>
  <si>
    <t>Yearbook Sales</t>
  </si>
  <si>
    <t>Misc</t>
  </si>
  <si>
    <t>Spirit Wear</t>
  </si>
  <si>
    <t>Fall Sale</t>
  </si>
  <si>
    <t>Additional Sales</t>
  </si>
  <si>
    <t>Total Spirit Wear</t>
  </si>
  <si>
    <t>n/a</t>
  </si>
  <si>
    <t>Revenue</t>
  </si>
  <si>
    <t>Dolphin Sponsors</t>
  </si>
  <si>
    <t>Total Business Sponsorships</t>
  </si>
  <si>
    <t>Lego Robotics</t>
  </si>
  <si>
    <t>Positive Promotions</t>
  </si>
  <si>
    <t>Holiday Gifts</t>
  </si>
  <si>
    <t>Souper Bowl</t>
  </si>
  <si>
    <t>PTO Board</t>
  </si>
  <si>
    <t>Yearbooks</t>
  </si>
  <si>
    <t>Ads, Spirit Night</t>
  </si>
  <si>
    <t>Ad for Planners</t>
  </si>
  <si>
    <t>Website</t>
  </si>
  <si>
    <t>1st Grade</t>
  </si>
  <si>
    <t>4th Grade</t>
  </si>
  <si>
    <t xml:space="preserve">5th Grade </t>
  </si>
  <si>
    <t>Graduation and Festivities</t>
  </si>
  <si>
    <t>Field Trips: Calusa</t>
  </si>
  <si>
    <t>Filed Trip Transportation</t>
  </si>
  <si>
    <t>Multiple</t>
  </si>
  <si>
    <t>Misc.</t>
  </si>
  <si>
    <t>Vendor Tables</t>
  </si>
  <si>
    <t>Back to School Gift</t>
  </si>
  <si>
    <t>Fall Sales</t>
  </si>
  <si>
    <t>Total Activity</t>
  </si>
  <si>
    <t>Total Activity less Classroom Funding Initiaitive</t>
  </si>
  <si>
    <t>Spirit Nights</t>
  </si>
  <si>
    <t>Related Arts</t>
  </si>
  <si>
    <t>Music</t>
  </si>
  <si>
    <t>Art Supplies</t>
  </si>
  <si>
    <t>Art Fundrasier</t>
  </si>
  <si>
    <t>PE</t>
  </si>
  <si>
    <t>Technology</t>
  </si>
  <si>
    <t>Prizes</t>
  </si>
  <si>
    <t>Amazon Smile</t>
  </si>
  <si>
    <t>CCP 5K</t>
  </si>
  <si>
    <t>Wishlist &amp; Room Party Funding</t>
  </si>
  <si>
    <t>2020-2021</t>
  </si>
  <si>
    <t>variance (current vs last)</t>
  </si>
  <si>
    <t>School Supply Kit Credit</t>
  </si>
  <si>
    <t>Fall Fundraiser &amp; Spring Fling</t>
  </si>
  <si>
    <t>School Returned Funds</t>
  </si>
  <si>
    <t>Cost of Sale items for event</t>
  </si>
  <si>
    <t>Classroom Funding Fall</t>
  </si>
  <si>
    <t>Classroom Funding Spring</t>
  </si>
  <si>
    <t>General</t>
  </si>
  <si>
    <t>Total Activity less Cost of Sales</t>
  </si>
  <si>
    <t>Net Income</t>
  </si>
  <si>
    <t>Budget</t>
  </si>
  <si>
    <t>Actuals</t>
  </si>
  <si>
    <t>Ice Cream Party</t>
  </si>
  <si>
    <t>Fall Baskets by Grade</t>
  </si>
  <si>
    <t>Vendors</t>
  </si>
  <si>
    <t>Flu Season Supplies + Other Classroom Funding</t>
  </si>
  <si>
    <t>Fees</t>
  </si>
  <si>
    <t>2021-2022</t>
  </si>
  <si>
    <t>Staff Appreciation Week General</t>
  </si>
  <si>
    <t>Staff Appreciation Week Food</t>
  </si>
  <si>
    <t>Spring Party</t>
  </si>
  <si>
    <t>Winter Party</t>
  </si>
  <si>
    <t>Fall Theme Day</t>
  </si>
  <si>
    <t>Spring Theme Week</t>
  </si>
  <si>
    <t>Admin Gifts</t>
  </si>
  <si>
    <t>Other (Amazon Gift Cards, Staff Gifts, Misc)</t>
  </si>
  <si>
    <t>T-Shirts for Odyssey</t>
  </si>
  <si>
    <t>T-Shirts for Lego</t>
  </si>
  <si>
    <t>Gifts for Coaches / Judges</t>
  </si>
  <si>
    <t>Spcial Committee</t>
  </si>
  <si>
    <t>Umbrellas and Misc.</t>
  </si>
  <si>
    <t>Misc. (Goodie Bags, Other Club Support)</t>
  </si>
  <si>
    <t>Total Wishlist Funding</t>
  </si>
  <si>
    <t>Classroom Funding Initiative Grades K-5</t>
  </si>
  <si>
    <t>Expenses</t>
  </si>
  <si>
    <t>Total Revenue</t>
  </si>
  <si>
    <t>Total Activity less Wishlist &amp; Room Party Funding</t>
  </si>
  <si>
    <t>Related Arts Sales</t>
  </si>
  <si>
    <t>Community Donations</t>
  </si>
  <si>
    <t>Enrichment / Club Donations</t>
  </si>
  <si>
    <t>Fall Fundraiser &amp; Silent Auction</t>
  </si>
  <si>
    <t>Spirit Wear Sales</t>
  </si>
  <si>
    <t>Walk A Thon</t>
  </si>
  <si>
    <t>Yearbook</t>
  </si>
  <si>
    <t>Staff Requests</t>
  </si>
  <si>
    <t>Classroom Support</t>
  </si>
  <si>
    <t>Staff Appreciation Events and Gifts</t>
  </si>
  <si>
    <t>Enrichment Programs</t>
  </si>
  <si>
    <t>Fall Fundraiser Costs</t>
  </si>
  <si>
    <t>Holiday House Costs</t>
  </si>
  <si>
    <t>Spirit Wear Costs</t>
  </si>
  <si>
    <t>Walk A Thon Costs</t>
  </si>
  <si>
    <t>Yearbook Costs</t>
  </si>
  <si>
    <t>Cost of Fundraisers and Sales</t>
  </si>
  <si>
    <t>Classroom Funding Totals</t>
  </si>
  <si>
    <t>Teacher, Staff and Community Support</t>
  </si>
  <si>
    <t>PTO Costs</t>
  </si>
  <si>
    <t>Classroom Funding</t>
  </si>
  <si>
    <t>Non Classroom Funding</t>
  </si>
  <si>
    <t>Summary</t>
  </si>
  <si>
    <t>Total Funding Revenue</t>
  </si>
  <si>
    <t>Total Cost of Fundraiser</t>
  </si>
  <si>
    <t>Total Classroom Funding</t>
  </si>
  <si>
    <t>Total Non Classroom Funding</t>
  </si>
  <si>
    <t>Total Cost of Fundraisers</t>
  </si>
  <si>
    <t>Starting Balance</t>
  </si>
  <si>
    <t>Projected Ending Balance</t>
  </si>
  <si>
    <t>Classroom Funding Fall Special</t>
  </si>
  <si>
    <t>Classroom Funding Non Classroom Teachers</t>
  </si>
  <si>
    <t>2021-2022 P&amp;L</t>
  </si>
  <si>
    <t>2021 - 2022 Operating Revenue Details</t>
  </si>
  <si>
    <t>2021 - 2022 Operating Expense Details</t>
  </si>
  <si>
    <t>Special Funding: Fall Basket 2020</t>
  </si>
  <si>
    <t xml:space="preserve">2021 vs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</si>
</sst>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&quot;$&quot;* #,##0_);_(&quot;$&quot;* \(#,##0\);_(&quot;$&quot;* &quot;-&quot;??_);_(@_)"/>
    <numFmt numFmtId="166" formatCode="#,##0;\-#,##0"/>
    <numFmt numFmtId="167" formatCode="_(* #,##0_);_(* \(#,##0\);_(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2"/>
      <color rgb="FF7F7F7F"/>
      <name val="Calibri"/>
      <family val="2"/>
      <scheme val="minor"/>
    </font>
    <font>
      <b/>
      <sz val="10"/>
      <color rgb="FF000000"/>
      <name val="Arial"/>
      <family val="2"/>
    </font>
    <font>
      <i/>
      <u/>
      <sz val="10"/>
      <color theme="1"/>
      <name val="Calibri"/>
      <family val="2"/>
      <scheme val="minor"/>
    </font>
    <font>
      <i/>
      <u/>
      <sz val="10"/>
      <color rgb="FF000000"/>
      <name val="Arial"/>
      <family val="2"/>
    </font>
    <font>
      <b/>
      <i/>
      <u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i/>
      <u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80">
    <xf numFmtId="0" fontId="0" fillId="0" borderId="0" xfId="0"/>
    <xf numFmtId="49" fontId="2" fillId="0" borderId="0" xfId="0" applyNumberFormat="1" applyFont="1"/>
    <xf numFmtId="164" fontId="2" fillId="0" borderId="4" xfId="0" applyNumberFormat="1" applyFont="1" applyBorder="1"/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2" fillId="0" borderId="0" xfId="0" applyNumberFormat="1" applyFont="1"/>
    <xf numFmtId="166" fontId="0" fillId="0" borderId="0" xfId="0" applyNumberFormat="1"/>
    <xf numFmtId="0" fontId="7" fillId="0" borderId="0" xfId="0" applyFont="1" applyAlignment="1">
      <alignment horizontal="left"/>
    </xf>
    <xf numFmtId="49" fontId="4" fillId="0" borderId="0" xfId="0" applyNumberFormat="1" applyFon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/>
    <xf numFmtId="49" fontId="11" fillId="6" borderId="0" xfId="0" applyNumberFormat="1" applyFont="1" applyFill="1" applyAlignment="1">
      <alignment horizontal="center"/>
    </xf>
    <xf numFmtId="49" fontId="10" fillId="6" borderId="0" xfId="0" applyNumberFormat="1" applyFont="1" applyFill="1"/>
    <xf numFmtId="164" fontId="10" fillId="6" borderId="0" xfId="0" applyNumberFormat="1" applyFont="1" applyFill="1"/>
    <xf numFmtId="49" fontId="12" fillId="0" borderId="0" xfId="0" applyNumberFormat="1" applyFont="1"/>
    <xf numFmtId="49" fontId="13" fillId="0" borderId="0" xfId="0" applyNumberFormat="1" applyFont="1" applyAlignment="1">
      <alignment horizontal="center"/>
    </xf>
    <xf numFmtId="49" fontId="14" fillId="0" borderId="0" xfId="0" applyNumberFormat="1" applyFont="1"/>
    <xf numFmtId="167" fontId="12" fillId="0" borderId="0" xfId="2" applyNumberFormat="1" applyFont="1"/>
    <xf numFmtId="0" fontId="15" fillId="0" borderId="0" xfId="0" applyFont="1"/>
    <xf numFmtId="0" fontId="16" fillId="0" borderId="0" xfId="0" applyFont="1" applyAlignment="1">
      <alignment horizontal="center"/>
    </xf>
    <xf numFmtId="49" fontId="10" fillId="0" borderId="0" xfId="0" applyNumberFormat="1" applyFont="1"/>
    <xf numFmtId="165" fontId="10" fillId="0" borderId="3" xfId="1" applyNumberFormat="1" applyFont="1" applyBorder="1"/>
    <xf numFmtId="165" fontId="10" fillId="0" borderId="0" xfId="1" applyNumberFormat="1" applyFont="1"/>
    <xf numFmtId="49" fontId="11" fillId="0" borderId="0" xfId="0" applyNumberFormat="1" applyFont="1" applyAlignment="1">
      <alignment horizontal="center"/>
    </xf>
    <xf numFmtId="166" fontId="10" fillId="0" borderId="0" xfId="0" applyNumberFormat="1" applyFont="1" applyBorder="1"/>
    <xf numFmtId="166" fontId="10" fillId="0" borderId="0" xfId="0" applyNumberFormat="1" applyFont="1"/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5" borderId="0" xfId="0" applyNumberFormat="1" applyFont="1" applyFill="1" applyAlignment="1">
      <alignment horizontal="center"/>
    </xf>
    <xf numFmtId="49" fontId="10" fillId="5" borderId="0" xfId="0" applyNumberFormat="1" applyFont="1" applyFill="1"/>
    <xf numFmtId="166" fontId="10" fillId="5" borderId="0" xfId="0" applyNumberFormat="1" applyFont="1" applyFill="1"/>
    <xf numFmtId="49" fontId="8" fillId="0" borderId="0" xfId="0" applyNumberFormat="1" applyFont="1"/>
    <xf numFmtId="167" fontId="12" fillId="0" borderId="2" xfId="2" applyNumberFormat="1" applyFont="1" applyBorder="1"/>
    <xf numFmtId="165" fontId="10" fillId="0" borderId="0" xfId="1" applyNumberFormat="1" applyFont="1" applyBorder="1"/>
    <xf numFmtId="167" fontId="12" fillId="0" borderId="0" xfId="0" applyNumberFormat="1" applyFont="1"/>
    <xf numFmtId="49" fontId="11" fillId="4" borderId="0" xfId="0" applyNumberFormat="1" applyFont="1" applyFill="1" applyAlignment="1">
      <alignment horizontal="center"/>
    </xf>
    <xf numFmtId="49" fontId="10" fillId="4" borderId="0" xfId="0" applyNumberFormat="1" applyFont="1" applyFill="1"/>
    <xf numFmtId="166" fontId="10" fillId="4" borderId="0" xfId="0" applyNumberFormat="1" applyFont="1" applyFill="1"/>
    <xf numFmtId="164" fontId="17" fillId="0" borderId="0" xfId="3" applyNumberFormat="1" applyFont="1"/>
    <xf numFmtId="166" fontId="12" fillId="0" borderId="0" xfId="0" applyNumberFormat="1" applyFont="1"/>
    <xf numFmtId="167" fontId="12" fillId="0" borderId="0" xfId="0" applyNumberFormat="1" applyFont="1" applyFill="1"/>
    <xf numFmtId="49" fontId="11" fillId="3" borderId="0" xfId="0" applyNumberFormat="1" applyFont="1" applyFill="1" applyAlignment="1">
      <alignment horizontal="center"/>
    </xf>
    <xf numFmtId="49" fontId="10" fillId="3" borderId="0" xfId="0" applyNumberFormat="1" applyFont="1" applyFill="1"/>
    <xf numFmtId="166" fontId="10" fillId="3" borderId="0" xfId="0" applyNumberFormat="1" applyFont="1" applyFill="1"/>
    <xf numFmtId="0" fontId="18" fillId="0" borderId="0" xfId="0" applyFont="1"/>
    <xf numFmtId="167" fontId="8" fillId="0" borderId="0" xfId="0" applyNumberFormat="1" applyFont="1"/>
    <xf numFmtId="166" fontId="10" fillId="0" borderId="1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7" fontId="12" fillId="0" borderId="2" xfId="0" applyNumberFormat="1" applyFont="1" applyBorder="1"/>
    <xf numFmtId="167" fontId="19" fillId="0" borderId="0" xfId="0" applyNumberFormat="1" applyFont="1"/>
    <xf numFmtId="166" fontId="8" fillId="0" borderId="0" xfId="0" applyNumberFormat="1" applyFont="1"/>
    <xf numFmtId="167" fontId="10" fillId="0" borderId="0" xfId="0" applyNumberFormat="1" applyFont="1"/>
    <xf numFmtId="166" fontId="12" fillId="0" borderId="4" xfId="0" applyNumberFormat="1" applyFont="1" applyBorder="1"/>
    <xf numFmtId="49" fontId="11" fillId="6" borderId="0" xfId="0" applyNumberFormat="1" applyFont="1" applyFill="1" applyAlignment="1">
      <alignment horizontal="left"/>
    </xf>
    <xf numFmtId="165" fontId="10" fillId="2" borderId="4" xfId="1" applyNumberFormat="1" applyFont="1" applyFill="1" applyBorder="1"/>
    <xf numFmtId="165" fontId="8" fillId="0" borderId="0" xfId="1" applyNumberFormat="1" applyFont="1"/>
    <xf numFmtId="49" fontId="21" fillId="0" borderId="0" xfId="0" applyNumberFormat="1" applyFont="1"/>
    <xf numFmtId="0" fontId="7" fillId="0" borderId="0" xfId="0" applyFont="1" applyAlignment="1"/>
    <xf numFmtId="167" fontId="20" fillId="0" borderId="0" xfId="0" applyNumberFormat="1" applyFont="1" applyFill="1"/>
    <xf numFmtId="49" fontId="10" fillId="0" borderId="1" xfId="0" applyNumberFormat="1" applyFont="1" applyBorder="1" applyAlignment="1">
      <alignment horizontal="center" vertical="center" wrapText="1"/>
    </xf>
    <xf numFmtId="166" fontId="10" fillId="2" borderId="4" xfId="1" applyNumberFormat="1" applyFont="1" applyFill="1" applyBorder="1"/>
    <xf numFmtId="166" fontId="0" fillId="0" borderId="0" xfId="0" applyNumberFormat="1" applyAlignment="1">
      <alignment horizontal="center"/>
    </xf>
    <xf numFmtId="167" fontId="19" fillId="0" borderId="0" xfId="0" applyNumberFormat="1" applyFont="1" applyFill="1"/>
    <xf numFmtId="167" fontId="20" fillId="0" borderId="0" xfId="2" applyNumberFormat="1" applyFont="1" applyFill="1"/>
    <xf numFmtId="49" fontId="11" fillId="0" borderId="0" xfId="0" applyNumberFormat="1" applyFont="1" applyAlignment="1">
      <alignment horizontal="left"/>
    </xf>
    <xf numFmtId="49" fontId="22" fillId="0" borderId="0" xfId="0" applyNumberFormat="1" applyFont="1"/>
    <xf numFmtId="49" fontId="11" fillId="3" borderId="0" xfId="0" applyNumberFormat="1" applyFont="1" applyFill="1" applyAlignment="1">
      <alignment horizontal="left"/>
    </xf>
    <xf numFmtId="49" fontId="11" fillId="5" borderId="0" xfId="0" applyNumberFormat="1" applyFont="1" applyFill="1" applyAlignment="1">
      <alignment horizontal="left"/>
    </xf>
    <xf numFmtId="49" fontId="4" fillId="0" borderId="5" xfId="0" applyNumberFormat="1" applyFont="1" applyBorder="1"/>
    <xf numFmtId="49" fontId="10" fillId="0" borderId="4" xfId="0" applyNumberFormat="1" applyFont="1" applyBorder="1"/>
    <xf numFmtId="165" fontId="10" fillId="0" borderId="6" xfId="1" applyNumberFormat="1" applyFont="1" applyBorder="1"/>
    <xf numFmtId="49" fontId="4" fillId="0" borderId="7" xfId="0" applyNumberFormat="1" applyFont="1" applyBorder="1"/>
    <xf numFmtId="49" fontId="10" fillId="0" borderId="2" xfId="0" applyNumberFormat="1" applyFont="1" applyBorder="1"/>
  </cellXfs>
  <cellStyles count="6">
    <cellStyle name="Comma" xfId="2" builtinId="3"/>
    <cellStyle name="Currency" xfId="1" builtinId="4"/>
    <cellStyle name="Currency 2" xfId="5" xr:uid="{D7B8A206-27A5-BB4A-83B0-EB6DAE573CEE}"/>
    <cellStyle name="Explanatory Text" xfId="3" builtinId="53"/>
    <cellStyle name="Normal" xfId="0" builtinId="0"/>
    <cellStyle name="Normal 2" xfId="4" xr:uid="{34F00793-6DF2-2A45-B3F7-93A6361627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3A34-B76F-7B46-809C-E93C84034108}">
  <sheetPr>
    <tabColor theme="9"/>
    <pageSetUpPr fitToPage="1"/>
  </sheetPr>
  <dimension ref="A2:L186"/>
  <sheetViews>
    <sheetView showGridLines="0" tabSelected="1" zoomScale="125" zoomScaleNormal="125" workbookViewId="0">
      <pane xSplit="1" ySplit="4" topLeftCell="B5" activePane="bottomRight" state="frozen"/>
      <selection activeCell="P21" sqref="P21"/>
      <selection pane="topRight" activeCell="P21" sqref="P21"/>
      <selection pane="bottomLeft" activeCell="P21" sqref="P21"/>
      <selection pane="bottomRight" activeCell="J3" sqref="J3"/>
    </sheetView>
  </sheetViews>
  <sheetFormatPr baseColWidth="10" defaultColWidth="8.83203125" defaultRowHeight="16" x14ac:dyDescent="0.2"/>
  <cols>
    <col min="1" max="1" width="3" customWidth="1"/>
    <col min="2" max="2" width="32" style="4" customWidth="1"/>
    <col min="3" max="3" width="43" bestFit="1" customWidth="1"/>
    <col min="4" max="4" width="11.6640625" style="6" customWidth="1"/>
    <col min="5" max="5" width="2.33203125" customWidth="1"/>
    <col min="6" max="6" width="11.6640625" style="6" customWidth="1"/>
    <col min="7" max="7" width="2.33203125" customWidth="1"/>
    <col min="8" max="8" width="11.6640625" style="6" customWidth="1"/>
    <col min="9" max="9" width="2.33203125" style="6" customWidth="1"/>
    <col min="10" max="10" width="9.83203125" style="6" bestFit="1" customWidth="1"/>
    <col min="11" max="11" width="2.33203125" style="6" customWidth="1"/>
    <col min="12" max="12" width="11.6640625" style="6" customWidth="1"/>
  </cols>
  <sheetData>
    <row r="2" spans="1:12" ht="24" x14ac:dyDescent="0.3">
      <c r="B2" s="7" t="s">
        <v>186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">
      <c r="D3" s="68" t="s">
        <v>125</v>
      </c>
      <c r="F3" s="68" t="s">
        <v>126</v>
      </c>
      <c r="H3" s="68" t="s">
        <v>126</v>
      </c>
      <c r="J3" s="6" t="s">
        <v>188</v>
      </c>
      <c r="L3" s="68" t="s">
        <v>126</v>
      </c>
    </row>
    <row r="4" spans="1:12" s="12" customFormat="1" thickBot="1" x14ac:dyDescent="0.25">
      <c r="A4" s="9"/>
      <c r="B4" s="10"/>
      <c r="C4" s="11" t="s">
        <v>0</v>
      </c>
      <c r="D4" s="53" t="s">
        <v>132</v>
      </c>
      <c r="E4" s="9"/>
      <c r="F4" s="53" t="s">
        <v>114</v>
      </c>
      <c r="G4" s="9"/>
      <c r="H4" s="53" t="s">
        <v>38</v>
      </c>
      <c r="I4" s="54"/>
      <c r="J4" s="53" t="s">
        <v>40</v>
      </c>
      <c r="K4" s="54"/>
      <c r="L4" s="53" t="s">
        <v>39</v>
      </c>
    </row>
    <row r="5" spans="1:12" s="16" customFormat="1" thickTop="1" x14ac:dyDescent="0.2">
      <c r="A5" s="13"/>
      <c r="B5" s="14"/>
      <c r="C5" s="15"/>
      <c r="D5" s="15"/>
      <c r="E5" s="13"/>
      <c r="F5" s="15"/>
      <c r="G5" s="13"/>
      <c r="H5" s="15"/>
      <c r="I5" s="13"/>
      <c r="J5" s="15"/>
      <c r="K5" s="13"/>
      <c r="L5" s="15"/>
    </row>
    <row r="6" spans="1:12" s="17" customFormat="1" ht="15" x14ac:dyDescent="0.2">
      <c r="B6" s="18" t="s">
        <v>22</v>
      </c>
      <c r="C6" s="19"/>
      <c r="D6" s="20"/>
      <c r="E6" s="19"/>
      <c r="F6" s="20"/>
      <c r="G6" s="19"/>
      <c r="H6" s="20"/>
      <c r="I6" s="19"/>
      <c r="J6" s="20"/>
      <c r="K6" s="19"/>
      <c r="L6" s="20"/>
    </row>
    <row r="7" spans="1:12" s="17" customFormat="1" ht="15" x14ac:dyDescent="0.2">
      <c r="A7" s="21"/>
      <c r="B7" s="22"/>
      <c r="C7" s="21" t="s">
        <v>113</v>
      </c>
      <c r="D7" s="24">
        <v>0</v>
      </c>
      <c r="E7" s="21"/>
      <c r="F7" s="24">
        <v>0</v>
      </c>
      <c r="G7" s="21"/>
      <c r="H7" s="24">
        <f>'BUDGET INCOME'!J7</f>
        <v>20880</v>
      </c>
      <c r="I7" s="24"/>
      <c r="J7" s="24">
        <f t="shared" ref="J7:J15" si="0">F7-D7</f>
        <v>0</v>
      </c>
      <c r="K7" s="24"/>
      <c r="L7" s="24">
        <v>0</v>
      </c>
    </row>
    <row r="8" spans="1:12" s="17" customFormat="1" ht="15" x14ac:dyDescent="0.2">
      <c r="A8" s="21"/>
      <c r="B8" s="22"/>
      <c r="C8" s="21" t="s">
        <v>187</v>
      </c>
      <c r="D8" s="24">
        <v>1000</v>
      </c>
      <c r="E8" s="21"/>
      <c r="F8" s="24">
        <v>0</v>
      </c>
      <c r="G8" s="21"/>
      <c r="H8" s="24">
        <v>0</v>
      </c>
      <c r="I8" s="24"/>
      <c r="J8" s="24">
        <f t="shared" si="0"/>
        <v>-1000</v>
      </c>
      <c r="K8" s="24"/>
      <c r="L8" s="24">
        <v>0</v>
      </c>
    </row>
    <row r="9" spans="1:12" s="17" customFormat="1" ht="15" x14ac:dyDescent="0.2">
      <c r="A9" s="21"/>
      <c r="B9" s="22"/>
      <c r="C9" s="21" t="s">
        <v>19</v>
      </c>
      <c r="D9" s="24">
        <v>1400</v>
      </c>
      <c r="E9" s="21"/>
      <c r="F9" s="24">
        <v>0</v>
      </c>
      <c r="G9" s="21"/>
      <c r="H9" s="24">
        <v>1350</v>
      </c>
      <c r="I9" s="24"/>
      <c r="J9" s="24">
        <f t="shared" si="0"/>
        <v>-1400</v>
      </c>
      <c r="K9" s="24"/>
      <c r="L9" s="24">
        <v>968</v>
      </c>
    </row>
    <row r="10" spans="1:12" s="17" customFormat="1" ht="15" x14ac:dyDescent="0.2">
      <c r="A10" s="21"/>
      <c r="B10" s="22"/>
      <c r="C10" s="21" t="s">
        <v>135</v>
      </c>
      <c r="D10" s="24">
        <v>750</v>
      </c>
      <c r="E10" s="21"/>
      <c r="F10" s="24">
        <v>1033.26</v>
      </c>
      <c r="G10" s="21"/>
      <c r="H10" s="24">
        <v>0</v>
      </c>
      <c r="I10" s="24"/>
      <c r="J10" s="24">
        <f t="shared" si="0"/>
        <v>283.26</v>
      </c>
      <c r="K10" s="24"/>
      <c r="L10" s="24">
        <v>0</v>
      </c>
    </row>
    <row r="11" spans="1:12" s="17" customFormat="1" ht="15" x14ac:dyDescent="0.2">
      <c r="A11" s="21"/>
      <c r="B11" s="22"/>
      <c r="C11" s="21" t="s">
        <v>136</v>
      </c>
      <c r="D11" s="24">
        <v>750</v>
      </c>
      <c r="E11" s="21"/>
      <c r="F11" s="24">
        <v>0</v>
      </c>
      <c r="G11" s="21"/>
      <c r="H11" s="24">
        <v>0</v>
      </c>
      <c r="I11" s="24"/>
      <c r="J11" s="24">
        <f t="shared" si="0"/>
        <v>-750</v>
      </c>
      <c r="K11" s="24"/>
      <c r="L11" s="24">
        <v>350</v>
      </c>
    </row>
    <row r="12" spans="1:12" s="17" customFormat="1" ht="15" x14ac:dyDescent="0.2">
      <c r="A12" s="21"/>
      <c r="B12" s="22"/>
      <c r="C12" s="21" t="s">
        <v>182</v>
      </c>
      <c r="D12" s="24">
        <v>500</v>
      </c>
      <c r="E12" s="21"/>
      <c r="F12" s="24">
        <v>0</v>
      </c>
      <c r="G12" s="21"/>
      <c r="H12" s="24">
        <v>0</v>
      </c>
      <c r="I12" s="24"/>
      <c r="J12" s="24">
        <f t="shared" si="0"/>
        <v>-500</v>
      </c>
      <c r="K12" s="24"/>
      <c r="L12" s="24">
        <v>0</v>
      </c>
    </row>
    <row r="13" spans="1:12" s="17" customFormat="1" ht="15" x14ac:dyDescent="0.2">
      <c r="A13" s="21"/>
      <c r="B13" s="22"/>
      <c r="C13" s="21" t="s">
        <v>120</v>
      </c>
      <c r="D13" s="24">
        <v>500</v>
      </c>
      <c r="E13" s="21"/>
      <c r="F13" s="24">
        <v>481</v>
      </c>
      <c r="G13" s="21"/>
      <c r="H13" s="24">
        <v>0</v>
      </c>
      <c r="I13" s="24"/>
      <c r="J13" s="24">
        <f t="shared" si="0"/>
        <v>-19</v>
      </c>
      <c r="K13" s="24"/>
      <c r="L13" s="24">
        <v>0</v>
      </c>
    </row>
    <row r="14" spans="1:12" s="17" customFormat="1" thickBot="1" x14ac:dyDescent="0.25">
      <c r="A14" s="21"/>
      <c r="B14" s="22"/>
      <c r="C14" s="21" t="s">
        <v>121</v>
      </c>
      <c r="D14" s="24">
        <v>250</v>
      </c>
      <c r="E14" s="21"/>
      <c r="F14" s="24">
        <v>224.44</v>
      </c>
      <c r="G14" s="21"/>
      <c r="H14" s="24">
        <v>0</v>
      </c>
      <c r="I14" s="24"/>
      <c r="J14" s="24">
        <f t="shared" si="0"/>
        <v>-25.560000000000002</v>
      </c>
      <c r="K14" s="24"/>
      <c r="L14" s="24">
        <v>0</v>
      </c>
    </row>
    <row r="15" spans="1:12" s="25" customFormat="1" thickBot="1" x14ac:dyDescent="0.25">
      <c r="B15" s="26"/>
      <c r="C15" s="27" t="s">
        <v>22</v>
      </c>
      <c r="D15" s="28">
        <f>SUM(D7:D14)</f>
        <v>5150</v>
      </c>
      <c r="E15" s="27"/>
      <c r="F15" s="28">
        <f>SUM(F7:F14)</f>
        <v>1738.7</v>
      </c>
      <c r="G15" s="27"/>
      <c r="H15" s="28">
        <f>SUM(H7:H14)</f>
        <v>22230</v>
      </c>
      <c r="I15" s="29"/>
      <c r="J15" s="28">
        <f t="shared" si="0"/>
        <v>-3411.3</v>
      </c>
      <c r="K15" s="29"/>
      <c r="L15" s="28">
        <f>SUM(L7:L14)</f>
        <v>1318</v>
      </c>
    </row>
    <row r="16" spans="1:12" s="25" customFormat="1" ht="15" x14ac:dyDescent="0.2">
      <c r="B16" s="30"/>
      <c r="C16" s="27"/>
      <c r="D16" s="31"/>
      <c r="E16" s="27"/>
      <c r="F16" s="31"/>
      <c r="G16" s="27"/>
      <c r="H16" s="31"/>
      <c r="I16" s="32"/>
      <c r="J16" s="31"/>
      <c r="K16" s="32"/>
      <c r="L16" s="31"/>
    </row>
    <row r="17" spans="1:12" s="17" customFormat="1" ht="15" x14ac:dyDescent="0.2">
      <c r="B17" s="18" t="s">
        <v>90</v>
      </c>
      <c r="C17" s="19"/>
      <c r="D17" s="20"/>
      <c r="E17" s="19"/>
      <c r="F17" s="20"/>
      <c r="G17" s="19"/>
      <c r="H17" s="20"/>
      <c r="I17" s="19"/>
      <c r="J17" s="20"/>
      <c r="K17" s="19"/>
      <c r="L17" s="20"/>
    </row>
    <row r="18" spans="1:12" s="17" customFormat="1" ht="15" x14ac:dyDescent="0.2">
      <c r="A18" s="21"/>
      <c r="B18" s="22"/>
      <c r="C18" s="21" t="s">
        <v>113</v>
      </c>
      <c r="D18" s="24">
        <v>0</v>
      </c>
      <c r="E18" s="21"/>
      <c r="F18" s="24">
        <v>0</v>
      </c>
      <c r="G18" s="21"/>
      <c r="H18" s="24">
        <v>3195</v>
      </c>
      <c r="I18" s="24"/>
      <c r="J18" s="24">
        <f t="shared" ref="J18:J25" si="1">F18-D18</f>
        <v>0</v>
      </c>
      <c r="K18" s="24"/>
      <c r="L18" s="24">
        <v>0</v>
      </c>
    </row>
    <row r="19" spans="1:12" s="17" customFormat="1" ht="15" x14ac:dyDescent="0.2">
      <c r="A19" s="21"/>
      <c r="B19" s="22"/>
      <c r="C19" s="21" t="s">
        <v>19</v>
      </c>
      <c r="D19" s="24">
        <v>1850</v>
      </c>
      <c r="E19" s="21"/>
      <c r="F19" s="24">
        <v>0</v>
      </c>
      <c r="G19" s="21"/>
      <c r="H19" s="24">
        <v>1850</v>
      </c>
      <c r="I19" s="24"/>
      <c r="J19" s="24">
        <f t="shared" si="1"/>
        <v>-1850</v>
      </c>
      <c r="K19" s="24"/>
      <c r="L19" s="24">
        <v>0</v>
      </c>
    </row>
    <row r="20" spans="1:12" s="17" customFormat="1" ht="15" x14ac:dyDescent="0.2">
      <c r="A20" s="21"/>
      <c r="B20" s="22"/>
      <c r="C20" s="21" t="s">
        <v>135</v>
      </c>
      <c r="D20" s="24">
        <v>750</v>
      </c>
      <c r="E20" s="21"/>
      <c r="F20" s="24">
        <v>1276.73</v>
      </c>
      <c r="G20" s="21"/>
      <c r="H20" s="24">
        <v>0</v>
      </c>
      <c r="I20" s="24"/>
      <c r="J20" s="24">
        <f t="shared" si="1"/>
        <v>526.73</v>
      </c>
      <c r="K20" s="24"/>
      <c r="L20" s="24">
        <v>0</v>
      </c>
    </row>
    <row r="21" spans="1:12" s="17" customFormat="1" ht="15" x14ac:dyDescent="0.2">
      <c r="A21" s="21"/>
      <c r="B21" s="22"/>
      <c r="C21" s="21" t="s">
        <v>136</v>
      </c>
      <c r="D21" s="24">
        <v>750</v>
      </c>
      <c r="E21" s="21"/>
      <c r="F21" s="24">
        <v>0</v>
      </c>
      <c r="G21" s="21"/>
      <c r="H21" s="24">
        <v>0</v>
      </c>
      <c r="I21" s="24"/>
      <c r="J21" s="24">
        <f t="shared" si="1"/>
        <v>-750</v>
      </c>
      <c r="K21" s="24"/>
      <c r="L21" s="24">
        <v>0</v>
      </c>
    </row>
    <row r="22" spans="1:12" s="17" customFormat="1" ht="15" x14ac:dyDescent="0.2">
      <c r="A22" s="21"/>
      <c r="B22" s="22"/>
      <c r="C22" s="21" t="s">
        <v>182</v>
      </c>
      <c r="D22" s="24">
        <v>500</v>
      </c>
      <c r="E22" s="21"/>
      <c r="F22" s="24">
        <v>0</v>
      </c>
      <c r="G22" s="21"/>
      <c r="H22" s="24">
        <v>0</v>
      </c>
      <c r="I22" s="24"/>
      <c r="J22" s="24">
        <f t="shared" si="1"/>
        <v>-500</v>
      </c>
      <c r="K22" s="24"/>
      <c r="L22" s="24">
        <v>0</v>
      </c>
    </row>
    <row r="23" spans="1:12" s="17" customFormat="1" ht="15" x14ac:dyDescent="0.2">
      <c r="A23" s="21"/>
      <c r="B23" s="22"/>
      <c r="C23" s="21" t="s">
        <v>120</v>
      </c>
      <c r="D23" s="24">
        <v>500</v>
      </c>
      <c r="E23" s="21"/>
      <c r="F23" s="24">
        <v>522</v>
      </c>
      <c r="G23" s="21"/>
      <c r="H23" s="24">
        <v>0</v>
      </c>
      <c r="I23" s="24"/>
      <c r="J23" s="24">
        <f t="shared" si="1"/>
        <v>22</v>
      </c>
      <c r="K23" s="24"/>
      <c r="L23" s="24">
        <v>0</v>
      </c>
    </row>
    <row r="24" spans="1:12" s="17" customFormat="1" thickBot="1" x14ac:dyDescent="0.25">
      <c r="A24" s="21"/>
      <c r="B24" s="22"/>
      <c r="C24" s="21" t="s">
        <v>121</v>
      </c>
      <c r="D24" s="24">
        <v>300</v>
      </c>
      <c r="E24" s="21"/>
      <c r="F24" s="24">
        <v>274.39</v>
      </c>
      <c r="G24" s="21"/>
      <c r="H24" s="24">
        <v>0</v>
      </c>
      <c r="I24" s="24"/>
      <c r="J24" s="24">
        <f t="shared" si="1"/>
        <v>-25.610000000000014</v>
      </c>
      <c r="K24" s="24"/>
      <c r="L24" s="24">
        <v>0</v>
      </c>
    </row>
    <row r="25" spans="1:12" s="25" customFormat="1" thickBot="1" x14ac:dyDescent="0.25">
      <c r="B25" s="26"/>
      <c r="C25" s="27" t="s">
        <v>90</v>
      </c>
      <c r="D25" s="28">
        <f>SUM(D18:D24)</f>
        <v>4650</v>
      </c>
      <c r="E25" s="27"/>
      <c r="F25" s="28">
        <f>SUM(F18:F24)</f>
        <v>2073.12</v>
      </c>
      <c r="G25" s="27"/>
      <c r="H25" s="28">
        <f>SUM(H18:H24)</f>
        <v>5045</v>
      </c>
      <c r="I25" s="29"/>
      <c r="J25" s="28">
        <f t="shared" si="1"/>
        <v>-2576.88</v>
      </c>
      <c r="K25" s="29"/>
      <c r="L25" s="28">
        <f>SUM(L18:L24)</f>
        <v>0</v>
      </c>
    </row>
    <row r="26" spans="1:12" s="25" customFormat="1" ht="15" x14ac:dyDescent="0.2">
      <c r="B26" s="30"/>
      <c r="C26" s="27"/>
      <c r="D26" s="31"/>
      <c r="E26" s="27"/>
      <c r="F26" s="31"/>
      <c r="G26" s="27"/>
      <c r="H26" s="31"/>
      <c r="I26" s="32"/>
      <c r="J26" s="31"/>
      <c r="K26" s="32"/>
      <c r="L26" s="31"/>
    </row>
    <row r="27" spans="1:12" s="17" customFormat="1" ht="15" x14ac:dyDescent="0.2">
      <c r="B27" s="18" t="s">
        <v>21</v>
      </c>
      <c r="C27" s="19"/>
      <c r="D27" s="20"/>
      <c r="E27" s="19"/>
      <c r="F27" s="20"/>
      <c r="G27" s="19"/>
      <c r="H27" s="20"/>
      <c r="I27" s="19"/>
      <c r="J27" s="20"/>
      <c r="K27" s="19"/>
      <c r="L27" s="20"/>
    </row>
    <row r="28" spans="1:12" s="17" customFormat="1" ht="15" x14ac:dyDescent="0.2">
      <c r="A28" s="21"/>
      <c r="B28" s="22"/>
      <c r="C28" s="21" t="s">
        <v>113</v>
      </c>
      <c r="D28" s="24">
        <v>0</v>
      </c>
      <c r="E28" s="21"/>
      <c r="F28" s="24">
        <v>0</v>
      </c>
      <c r="G28" s="21"/>
      <c r="H28" s="24">
        <v>3919</v>
      </c>
      <c r="I28" s="24"/>
      <c r="J28" s="24">
        <f t="shared" ref="J28:J35" si="2">F28-D28</f>
        <v>0</v>
      </c>
      <c r="K28" s="24"/>
      <c r="L28" s="24">
        <v>0</v>
      </c>
    </row>
    <row r="29" spans="1:12" s="17" customFormat="1" ht="15" x14ac:dyDescent="0.2">
      <c r="A29" s="21"/>
      <c r="B29" s="22"/>
      <c r="C29" s="21" t="s">
        <v>19</v>
      </c>
      <c r="D29" s="24">
        <v>1000</v>
      </c>
      <c r="E29" s="21"/>
      <c r="F29" s="24">
        <v>0</v>
      </c>
      <c r="G29" s="21"/>
      <c r="H29" s="24">
        <v>960</v>
      </c>
      <c r="I29" s="24"/>
      <c r="J29" s="24">
        <f t="shared" si="2"/>
        <v>-1000</v>
      </c>
      <c r="K29" s="24"/>
      <c r="L29" s="24">
        <v>1030</v>
      </c>
    </row>
    <row r="30" spans="1:12" s="17" customFormat="1" ht="15" x14ac:dyDescent="0.2">
      <c r="A30" s="21"/>
      <c r="B30" s="22"/>
      <c r="C30" s="21" t="s">
        <v>135</v>
      </c>
      <c r="D30" s="24">
        <v>750</v>
      </c>
      <c r="E30" s="21"/>
      <c r="F30" s="24">
        <v>1018.44</v>
      </c>
      <c r="G30" s="21"/>
      <c r="H30" s="24">
        <v>0</v>
      </c>
      <c r="I30" s="24"/>
      <c r="J30" s="24">
        <f t="shared" si="2"/>
        <v>268.44000000000005</v>
      </c>
      <c r="K30" s="24"/>
      <c r="L30" s="24">
        <v>0</v>
      </c>
    </row>
    <row r="31" spans="1:12" s="17" customFormat="1" ht="15" x14ac:dyDescent="0.2">
      <c r="A31" s="21"/>
      <c r="B31" s="22"/>
      <c r="C31" s="21" t="s">
        <v>136</v>
      </c>
      <c r="D31" s="24">
        <v>750</v>
      </c>
      <c r="E31" s="21"/>
      <c r="F31" s="24">
        <v>0</v>
      </c>
      <c r="G31" s="21"/>
      <c r="H31" s="24">
        <v>0</v>
      </c>
      <c r="I31" s="24"/>
      <c r="J31" s="24">
        <f t="shared" si="2"/>
        <v>-750</v>
      </c>
      <c r="K31" s="24"/>
      <c r="L31" s="24">
        <v>0</v>
      </c>
    </row>
    <row r="32" spans="1:12" s="17" customFormat="1" ht="15" x14ac:dyDescent="0.2">
      <c r="A32" s="21"/>
      <c r="B32" s="22"/>
      <c r="C32" s="21" t="s">
        <v>182</v>
      </c>
      <c r="D32" s="24">
        <v>450</v>
      </c>
      <c r="E32" s="21"/>
      <c r="F32" s="24">
        <v>0</v>
      </c>
      <c r="G32" s="21"/>
      <c r="H32" s="24">
        <v>0</v>
      </c>
      <c r="I32" s="24"/>
      <c r="J32" s="24">
        <f t="shared" si="2"/>
        <v>-450</v>
      </c>
      <c r="K32" s="24"/>
      <c r="L32" s="24">
        <v>0</v>
      </c>
    </row>
    <row r="33" spans="1:12" s="17" customFormat="1" ht="15" x14ac:dyDescent="0.2">
      <c r="A33" s="21"/>
      <c r="B33" s="22"/>
      <c r="C33" s="21" t="s">
        <v>120</v>
      </c>
      <c r="D33" s="24">
        <v>450</v>
      </c>
      <c r="E33" s="21"/>
      <c r="F33" s="24">
        <v>432</v>
      </c>
      <c r="G33" s="21"/>
      <c r="H33" s="24">
        <v>0</v>
      </c>
      <c r="I33" s="24"/>
      <c r="J33" s="24">
        <f t="shared" si="2"/>
        <v>-18</v>
      </c>
      <c r="K33" s="24"/>
      <c r="L33" s="24">
        <v>0</v>
      </c>
    </row>
    <row r="34" spans="1:12" s="17" customFormat="1" thickBot="1" x14ac:dyDescent="0.25">
      <c r="A34" s="21"/>
      <c r="B34" s="22"/>
      <c r="C34" s="21" t="s">
        <v>121</v>
      </c>
      <c r="D34" s="24">
        <v>300</v>
      </c>
      <c r="E34" s="21"/>
      <c r="F34" s="24">
        <v>271.64</v>
      </c>
      <c r="G34" s="21"/>
      <c r="H34" s="24">
        <v>0</v>
      </c>
      <c r="I34" s="24"/>
      <c r="J34" s="24">
        <f t="shared" si="2"/>
        <v>-28.360000000000014</v>
      </c>
      <c r="K34" s="24"/>
      <c r="L34" s="24">
        <v>0</v>
      </c>
    </row>
    <row r="35" spans="1:12" s="25" customFormat="1" thickBot="1" x14ac:dyDescent="0.25">
      <c r="B35" s="26"/>
      <c r="C35" s="27" t="s">
        <v>21</v>
      </c>
      <c r="D35" s="28">
        <f>SUM(D28:D34)</f>
        <v>3700</v>
      </c>
      <c r="E35" s="27"/>
      <c r="F35" s="28">
        <f>SUM(F28:F34)</f>
        <v>1722.08</v>
      </c>
      <c r="G35" s="27"/>
      <c r="H35" s="28">
        <f>SUM(H28:H34)</f>
        <v>4879</v>
      </c>
      <c r="I35" s="29"/>
      <c r="J35" s="28">
        <f t="shared" si="2"/>
        <v>-1977.92</v>
      </c>
      <c r="K35" s="29"/>
      <c r="L35" s="28">
        <f>SUM(L28:L34)</f>
        <v>1030</v>
      </c>
    </row>
    <row r="36" spans="1:12" s="25" customFormat="1" ht="15" x14ac:dyDescent="0.2">
      <c r="B36" s="30"/>
      <c r="C36" s="27"/>
      <c r="D36" s="31"/>
      <c r="E36" s="27"/>
      <c r="F36" s="31"/>
      <c r="G36" s="27"/>
      <c r="H36" s="31"/>
      <c r="I36" s="32"/>
      <c r="J36" s="31"/>
      <c r="K36" s="32"/>
      <c r="L36" s="31"/>
    </row>
    <row r="37" spans="1:12" s="17" customFormat="1" ht="15" x14ac:dyDescent="0.2">
      <c r="B37" s="18" t="s">
        <v>20</v>
      </c>
      <c r="C37" s="19"/>
      <c r="D37" s="20"/>
      <c r="E37" s="19"/>
      <c r="F37" s="20"/>
      <c r="G37" s="19"/>
      <c r="H37" s="20"/>
      <c r="I37" s="19"/>
      <c r="J37" s="20"/>
      <c r="K37" s="19"/>
      <c r="L37" s="20"/>
    </row>
    <row r="38" spans="1:12" s="17" customFormat="1" ht="15" x14ac:dyDescent="0.2">
      <c r="A38" s="21"/>
      <c r="B38" s="22"/>
      <c r="C38" s="21" t="s">
        <v>113</v>
      </c>
      <c r="D38" s="24">
        <v>0</v>
      </c>
      <c r="E38" s="21"/>
      <c r="F38" s="24">
        <v>0</v>
      </c>
      <c r="G38" s="21"/>
      <c r="H38" s="24">
        <v>2916</v>
      </c>
      <c r="I38" s="24"/>
      <c r="J38" s="24">
        <f t="shared" ref="J38:J45" si="3">F38-D38</f>
        <v>0</v>
      </c>
      <c r="K38" s="24"/>
      <c r="L38" s="24">
        <v>0</v>
      </c>
    </row>
    <row r="39" spans="1:12" s="17" customFormat="1" ht="15" x14ac:dyDescent="0.2">
      <c r="A39" s="21"/>
      <c r="B39" s="22"/>
      <c r="C39" s="21" t="s">
        <v>19</v>
      </c>
      <c r="D39" s="24">
        <v>1000</v>
      </c>
      <c r="E39" s="21"/>
      <c r="F39" s="24">
        <v>0</v>
      </c>
      <c r="G39" s="21"/>
      <c r="H39" s="24">
        <v>1000</v>
      </c>
      <c r="I39" s="24"/>
      <c r="J39" s="24">
        <f t="shared" si="3"/>
        <v>-1000</v>
      </c>
      <c r="K39" s="24"/>
      <c r="L39" s="24">
        <v>594</v>
      </c>
    </row>
    <row r="40" spans="1:12" s="17" customFormat="1" ht="15" x14ac:dyDescent="0.2">
      <c r="A40" s="21"/>
      <c r="B40" s="22"/>
      <c r="C40" s="21" t="s">
        <v>135</v>
      </c>
      <c r="D40" s="24">
        <v>750</v>
      </c>
      <c r="E40" s="21"/>
      <c r="F40" s="24">
        <v>1477.08</v>
      </c>
      <c r="G40" s="21"/>
      <c r="H40" s="24">
        <v>720</v>
      </c>
      <c r="I40" s="24"/>
      <c r="J40" s="24">
        <f t="shared" si="3"/>
        <v>727.07999999999993</v>
      </c>
      <c r="K40" s="24"/>
      <c r="L40" s="24">
        <v>0</v>
      </c>
    </row>
    <row r="41" spans="1:12" s="17" customFormat="1" ht="15" x14ac:dyDescent="0.2">
      <c r="A41" s="21"/>
      <c r="B41" s="22"/>
      <c r="C41" s="21" t="s">
        <v>136</v>
      </c>
      <c r="D41" s="24">
        <v>750</v>
      </c>
      <c r="E41" s="21"/>
      <c r="F41" s="24">
        <v>0</v>
      </c>
      <c r="G41" s="21"/>
      <c r="H41" s="24">
        <v>1225</v>
      </c>
      <c r="I41" s="24"/>
      <c r="J41" s="24">
        <f t="shared" si="3"/>
        <v>-750</v>
      </c>
      <c r="K41" s="24"/>
      <c r="L41" s="24">
        <v>133</v>
      </c>
    </row>
    <row r="42" spans="1:12" s="17" customFormat="1" ht="15" x14ac:dyDescent="0.2">
      <c r="A42" s="21"/>
      <c r="B42" s="22"/>
      <c r="C42" s="21" t="s">
        <v>182</v>
      </c>
      <c r="D42" s="24">
        <v>600</v>
      </c>
      <c r="E42" s="21"/>
      <c r="F42" s="24">
        <v>0</v>
      </c>
      <c r="G42" s="21"/>
      <c r="H42" s="24">
        <v>0</v>
      </c>
      <c r="I42" s="24"/>
      <c r="J42" s="24">
        <f t="shared" si="3"/>
        <v>-600</v>
      </c>
      <c r="K42" s="24"/>
      <c r="L42" s="24">
        <v>0</v>
      </c>
    </row>
    <row r="43" spans="1:12" s="17" customFormat="1" ht="15" x14ac:dyDescent="0.2">
      <c r="A43" s="21"/>
      <c r="B43" s="22"/>
      <c r="C43" s="21" t="s">
        <v>120</v>
      </c>
      <c r="D43" s="24">
        <v>600</v>
      </c>
      <c r="E43" s="21"/>
      <c r="F43" s="24">
        <v>584</v>
      </c>
      <c r="G43" s="21"/>
      <c r="H43" s="24">
        <v>0</v>
      </c>
      <c r="I43" s="24"/>
      <c r="J43" s="24">
        <f t="shared" si="3"/>
        <v>-16</v>
      </c>
      <c r="K43" s="24"/>
      <c r="L43" s="24">
        <v>0</v>
      </c>
    </row>
    <row r="44" spans="1:12" s="17" customFormat="1" thickBot="1" x14ac:dyDescent="0.25">
      <c r="A44" s="21"/>
      <c r="B44" s="22"/>
      <c r="C44" s="21" t="s">
        <v>121</v>
      </c>
      <c r="D44" s="24">
        <v>300</v>
      </c>
      <c r="E44" s="21"/>
      <c r="F44" s="24">
        <v>278.79000000000002</v>
      </c>
      <c r="G44" s="21"/>
      <c r="H44" s="24">
        <v>0</v>
      </c>
      <c r="I44" s="24"/>
      <c r="J44" s="24">
        <f t="shared" si="3"/>
        <v>-21.20999999999998</v>
      </c>
      <c r="K44" s="24"/>
      <c r="L44" s="24">
        <v>0</v>
      </c>
    </row>
    <row r="45" spans="1:12" s="25" customFormat="1" thickBot="1" x14ac:dyDescent="0.25">
      <c r="B45" s="26"/>
      <c r="C45" s="27" t="s">
        <v>20</v>
      </c>
      <c r="D45" s="28">
        <f>SUM(D38:D44)</f>
        <v>4000</v>
      </c>
      <c r="E45" s="27"/>
      <c r="F45" s="28">
        <f>SUM(F38:F44)</f>
        <v>2339.87</v>
      </c>
      <c r="G45" s="27"/>
      <c r="H45" s="28">
        <f>SUM(H38:H44)</f>
        <v>5861</v>
      </c>
      <c r="I45" s="29"/>
      <c r="J45" s="28">
        <f t="shared" si="3"/>
        <v>-1660.13</v>
      </c>
      <c r="K45" s="29"/>
      <c r="L45" s="28">
        <f>SUM(L38:L44)</f>
        <v>727</v>
      </c>
    </row>
    <row r="46" spans="1:12" s="25" customFormat="1" ht="15" x14ac:dyDescent="0.2">
      <c r="B46" s="30"/>
      <c r="C46" s="27"/>
      <c r="D46" s="31"/>
      <c r="E46" s="27"/>
      <c r="F46" s="31"/>
      <c r="G46" s="27"/>
      <c r="H46" s="31"/>
      <c r="I46" s="32"/>
      <c r="J46" s="31"/>
      <c r="K46" s="32"/>
      <c r="L46" s="31"/>
    </row>
    <row r="47" spans="1:12" s="17" customFormat="1" ht="15" x14ac:dyDescent="0.2">
      <c r="B47" s="18" t="s">
        <v>91</v>
      </c>
      <c r="C47" s="19"/>
      <c r="D47" s="20"/>
      <c r="E47" s="19"/>
      <c r="F47" s="20"/>
      <c r="G47" s="19"/>
      <c r="H47" s="20"/>
      <c r="I47" s="19"/>
      <c r="J47" s="20"/>
      <c r="K47" s="19"/>
      <c r="L47" s="20"/>
    </row>
    <row r="48" spans="1:12" s="17" customFormat="1" ht="15" x14ac:dyDescent="0.2">
      <c r="A48" s="21"/>
      <c r="B48" s="22"/>
      <c r="C48" s="21" t="s">
        <v>113</v>
      </c>
      <c r="D48" s="24">
        <v>0</v>
      </c>
      <c r="E48" s="21"/>
      <c r="F48" s="24">
        <v>0</v>
      </c>
      <c r="G48" s="21"/>
      <c r="H48" s="24">
        <v>3662</v>
      </c>
      <c r="I48" s="24"/>
      <c r="J48" s="24">
        <f t="shared" ref="J48:J55" si="4">F48-D48</f>
        <v>0</v>
      </c>
      <c r="K48" s="24"/>
      <c r="L48" s="24">
        <v>0</v>
      </c>
    </row>
    <row r="49" spans="1:12" s="17" customFormat="1" ht="15" x14ac:dyDescent="0.2">
      <c r="A49" s="21"/>
      <c r="B49" s="22"/>
      <c r="C49" s="21" t="s">
        <v>94</v>
      </c>
      <c r="D49" s="24">
        <v>0</v>
      </c>
      <c r="E49" s="21"/>
      <c r="F49" s="24">
        <v>0</v>
      </c>
      <c r="G49" s="21"/>
      <c r="H49" s="24">
        <v>0</v>
      </c>
      <c r="I49" s="24"/>
      <c r="J49" s="24">
        <f t="shared" si="4"/>
        <v>0</v>
      </c>
      <c r="K49" s="24"/>
      <c r="L49" s="24">
        <v>815</v>
      </c>
    </row>
    <row r="50" spans="1:12" s="17" customFormat="1" ht="15" x14ac:dyDescent="0.2">
      <c r="A50" s="21"/>
      <c r="B50" s="22"/>
      <c r="C50" s="21" t="s">
        <v>135</v>
      </c>
      <c r="D50" s="24">
        <v>750</v>
      </c>
      <c r="E50" s="21"/>
      <c r="F50" s="24">
        <v>1308.1600000000001</v>
      </c>
      <c r="G50" s="21"/>
      <c r="H50" s="24">
        <v>0</v>
      </c>
      <c r="I50" s="24"/>
      <c r="J50" s="24">
        <f t="shared" si="4"/>
        <v>558.16000000000008</v>
      </c>
      <c r="K50" s="24"/>
      <c r="L50" s="24">
        <v>0</v>
      </c>
    </row>
    <row r="51" spans="1:12" s="17" customFormat="1" ht="15" x14ac:dyDescent="0.2">
      <c r="A51" s="21"/>
      <c r="B51" s="22"/>
      <c r="C51" s="21" t="s">
        <v>136</v>
      </c>
      <c r="D51" s="24">
        <v>750</v>
      </c>
      <c r="E51" s="21"/>
      <c r="F51" s="24">
        <v>0</v>
      </c>
      <c r="G51" s="21"/>
      <c r="H51" s="24">
        <v>0</v>
      </c>
      <c r="I51" s="24"/>
      <c r="J51" s="24">
        <f t="shared" si="4"/>
        <v>-750</v>
      </c>
      <c r="K51" s="24"/>
      <c r="L51" s="24">
        <v>0</v>
      </c>
    </row>
    <row r="52" spans="1:12" s="17" customFormat="1" ht="15" x14ac:dyDescent="0.2">
      <c r="A52" s="21"/>
      <c r="B52" s="22"/>
      <c r="C52" s="21" t="s">
        <v>182</v>
      </c>
      <c r="D52" s="24">
        <v>550</v>
      </c>
      <c r="E52" s="21"/>
      <c r="F52" s="24">
        <v>0</v>
      </c>
      <c r="G52" s="21"/>
      <c r="H52" s="24">
        <v>0</v>
      </c>
      <c r="I52" s="24"/>
      <c r="J52" s="24">
        <f t="shared" si="4"/>
        <v>-550</v>
      </c>
      <c r="K52" s="24"/>
      <c r="L52" s="24">
        <v>0</v>
      </c>
    </row>
    <row r="53" spans="1:12" s="17" customFormat="1" ht="15" x14ac:dyDescent="0.2">
      <c r="A53" s="21"/>
      <c r="B53" s="22"/>
      <c r="C53" s="21" t="s">
        <v>120</v>
      </c>
      <c r="D53" s="24">
        <v>550</v>
      </c>
      <c r="E53" s="21"/>
      <c r="F53" s="24">
        <v>523</v>
      </c>
      <c r="G53" s="21"/>
      <c r="H53" s="24">
        <v>0</v>
      </c>
      <c r="I53" s="24"/>
      <c r="J53" s="24">
        <f t="shared" si="4"/>
        <v>-27</v>
      </c>
      <c r="K53" s="24"/>
      <c r="L53" s="24">
        <v>0</v>
      </c>
    </row>
    <row r="54" spans="1:12" s="17" customFormat="1" thickBot="1" x14ac:dyDescent="0.25">
      <c r="A54" s="21"/>
      <c r="B54" s="22"/>
      <c r="C54" s="21" t="s">
        <v>121</v>
      </c>
      <c r="D54" s="24">
        <v>300</v>
      </c>
      <c r="E54" s="21"/>
      <c r="F54" s="24">
        <v>273.27999999999997</v>
      </c>
      <c r="G54" s="21"/>
      <c r="H54" s="24">
        <v>0</v>
      </c>
      <c r="I54" s="24"/>
      <c r="J54" s="24">
        <f t="shared" si="4"/>
        <v>-26.720000000000027</v>
      </c>
      <c r="K54" s="24"/>
      <c r="L54" s="24">
        <v>0</v>
      </c>
    </row>
    <row r="55" spans="1:12" s="25" customFormat="1" thickBot="1" x14ac:dyDescent="0.25">
      <c r="B55" s="26"/>
      <c r="C55" s="27" t="s">
        <v>91</v>
      </c>
      <c r="D55" s="28">
        <f>SUM(D48:D54)</f>
        <v>2900</v>
      </c>
      <c r="E55" s="27"/>
      <c r="F55" s="28">
        <f>SUM(F48:F54)</f>
        <v>2104.44</v>
      </c>
      <c r="G55" s="27"/>
      <c r="H55" s="28">
        <f>SUM(H48:H54)</f>
        <v>3662</v>
      </c>
      <c r="I55" s="29"/>
      <c r="J55" s="28">
        <f t="shared" si="4"/>
        <v>-795.56</v>
      </c>
      <c r="K55" s="29"/>
      <c r="L55" s="28">
        <f>SUM(L48:L54)</f>
        <v>815</v>
      </c>
    </row>
    <row r="56" spans="1:12" s="12" customFormat="1" ht="15" x14ac:dyDescent="0.2">
      <c r="A56" s="9"/>
      <c r="B56" s="10"/>
      <c r="C56" s="33"/>
      <c r="D56" s="33"/>
      <c r="E56" s="9"/>
      <c r="F56" s="33"/>
      <c r="G56" s="9"/>
      <c r="H56" s="33"/>
      <c r="I56" s="9"/>
      <c r="J56" s="33"/>
      <c r="K56" s="9"/>
      <c r="L56" s="33"/>
    </row>
    <row r="57" spans="1:12" s="17" customFormat="1" ht="15" x14ac:dyDescent="0.2">
      <c r="B57" s="18" t="s">
        <v>2</v>
      </c>
      <c r="C57" s="19"/>
      <c r="D57" s="20"/>
      <c r="E57" s="19"/>
      <c r="F57" s="20"/>
      <c r="G57" s="19"/>
      <c r="H57" s="20"/>
      <c r="I57" s="19"/>
      <c r="J57" s="20"/>
      <c r="K57" s="19"/>
      <c r="L57" s="20"/>
    </row>
    <row r="58" spans="1:12" s="17" customFormat="1" ht="15" x14ac:dyDescent="0.2">
      <c r="A58" s="21"/>
      <c r="B58" s="22"/>
      <c r="C58" s="21" t="s">
        <v>113</v>
      </c>
      <c r="D58" s="24">
        <v>0</v>
      </c>
      <c r="E58" s="21"/>
      <c r="F58" s="24">
        <v>0</v>
      </c>
      <c r="G58" s="21"/>
      <c r="H58" s="24">
        <v>3358</v>
      </c>
      <c r="I58" s="24"/>
      <c r="J58" s="24">
        <f t="shared" ref="J58:J69" si="5">F58-D58</f>
        <v>0</v>
      </c>
      <c r="K58" s="24"/>
      <c r="L58" s="24">
        <v>0</v>
      </c>
    </row>
    <row r="59" spans="1:12" s="17" customFormat="1" ht="15" x14ac:dyDescent="0.2">
      <c r="A59" s="21"/>
      <c r="B59" s="22"/>
      <c r="C59" s="21" t="s">
        <v>93</v>
      </c>
      <c r="D59" s="24">
        <v>500</v>
      </c>
      <c r="E59" s="21"/>
      <c r="F59" s="24">
        <v>0</v>
      </c>
      <c r="G59" s="21"/>
      <c r="H59" s="24">
        <v>57</v>
      </c>
      <c r="I59" s="24"/>
      <c r="J59" s="24">
        <f t="shared" si="5"/>
        <v>-500</v>
      </c>
      <c r="K59" s="24"/>
      <c r="L59" s="41">
        <f>110+379.85</f>
        <v>489.85</v>
      </c>
    </row>
    <row r="60" spans="1:12" s="17" customFormat="1" ht="15" x14ac:dyDescent="0.2">
      <c r="A60" s="21"/>
      <c r="B60" s="22"/>
      <c r="C60" s="21" t="s">
        <v>94</v>
      </c>
      <c r="D60" s="24">
        <v>0</v>
      </c>
      <c r="E60" s="21"/>
      <c r="F60" s="24">
        <v>0</v>
      </c>
      <c r="G60" s="21"/>
      <c r="H60" s="24">
        <v>0</v>
      </c>
      <c r="I60" s="24"/>
      <c r="J60" s="24">
        <f t="shared" si="5"/>
        <v>0</v>
      </c>
      <c r="K60" s="24"/>
      <c r="L60" s="24">
        <v>0</v>
      </c>
    </row>
    <row r="61" spans="1:12" s="17" customFormat="1" ht="15" x14ac:dyDescent="0.2">
      <c r="A61" s="21"/>
      <c r="B61" s="22"/>
      <c r="C61" s="21" t="s">
        <v>135</v>
      </c>
      <c r="D61" s="24">
        <v>750</v>
      </c>
      <c r="E61" s="21"/>
      <c r="F61" s="24">
        <v>402.94</v>
      </c>
      <c r="G61" s="21"/>
      <c r="H61" s="24">
        <v>0</v>
      </c>
      <c r="I61" s="24"/>
      <c r="J61" s="24">
        <f t="shared" si="5"/>
        <v>-347.06</v>
      </c>
      <c r="K61" s="24"/>
      <c r="L61" s="24">
        <v>0</v>
      </c>
    </row>
    <row r="62" spans="1:12" s="17" customFormat="1" ht="15" x14ac:dyDescent="0.2">
      <c r="A62" s="21"/>
      <c r="B62" s="22"/>
      <c r="C62" s="21" t="s">
        <v>3</v>
      </c>
      <c r="D62" s="24">
        <v>2000</v>
      </c>
      <c r="E62" s="21"/>
      <c r="F62" s="24">
        <v>1818</v>
      </c>
      <c r="G62" s="21"/>
      <c r="H62" s="24">
        <v>2734</v>
      </c>
      <c r="I62" s="24"/>
      <c r="J62" s="24">
        <f t="shared" si="5"/>
        <v>-182</v>
      </c>
      <c r="K62" s="24"/>
      <c r="L62" s="41">
        <v>1285.4000000000001</v>
      </c>
    </row>
    <row r="63" spans="1:12" s="17" customFormat="1" ht="15" x14ac:dyDescent="0.2">
      <c r="A63" s="21"/>
      <c r="B63" s="22"/>
      <c r="C63" s="21" t="s">
        <v>86</v>
      </c>
      <c r="D63" s="41">
        <v>5000</v>
      </c>
      <c r="E63" s="21"/>
      <c r="F63" s="41">
        <v>4860</v>
      </c>
      <c r="G63" s="21"/>
      <c r="H63" s="41">
        <v>3725</v>
      </c>
      <c r="I63" s="24"/>
      <c r="J63" s="24">
        <f t="shared" si="5"/>
        <v>-140</v>
      </c>
      <c r="K63" s="24"/>
      <c r="L63" s="41">
        <f>200*18</f>
        <v>3600</v>
      </c>
    </row>
    <row r="64" spans="1:12" s="17" customFormat="1" ht="15" x14ac:dyDescent="0.2">
      <c r="A64" s="21"/>
      <c r="B64" s="22"/>
      <c r="C64" s="21" t="s">
        <v>4</v>
      </c>
      <c r="D64" s="24">
        <v>500</v>
      </c>
      <c r="E64" s="21"/>
      <c r="F64" s="24">
        <v>452</v>
      </c>
      <c r="G64" s="21"/>
      <c r="H64" s="24">
        <v>0</v>
      </c>
      <c r="I64" s="24"/>
      <c r="J64" s="24">
        <f t="shared" si="5"/>
        <v>-48</v>
      </c>
      <c r="K64" s="24"/>
      <c r="L64" s="24">
        <v>336</v>
      </c>
    </row>
    <row r="65" spans="1:12" s="17" customFormat="1" ht="15" x14ac:dyDescent="0.2">
      <c r="A65" s="21"/>
      <c r="B65" s="22"/>
      <c r="C65" s="21" t="s">
        <v>136</v>
      </c>
      <c r="D65" s="24">
        <v>750</v>
      </c>
      <c r="E65" s="21"/>
      <c r="F65" s="24">
        <v>0</v>
      </c>
      <c r="G65" s="21"/>
      <c r="H65" s="24">
        <v>0</v>
      </c>
      <c r="I65" s="24"/>
      <c r="J65" s="24">
        <f t="shared" si="5"/>
        <v>-750</v>
      </c>
      <c r="K65" s="24"/>
      <c r="L65" s="24">
        <v>79</v>
      </c>
    </row>
    <row r="66" spans="1:12" s="17" customFormat="1" ht="15" x14ac:dyDescent="0.2">
      <c r="A66" s="21"/>
      <c r="B66" s="22"/>
      <c r="C66" s="21" t="s">
        <v>182</v>
      </c>
      <c r="D66" s="24">
        <v>500</v>
      </c>
      <c r="E66" s="21"/>
      <c r="F66" s="24">
        <v>0</v>
      </c>
      <c r="G66" s="21"/>
      <c r="H66" s="24">
        <v>0</v>
      </c>
      <c r="I66" s="24"/>
      <c r="J66" s="24">
        <f t="shared" si="5"/>
        <v>-500</v>
      </c>
      <c r="K66" s="24"/>
      <c r="L66" s="24">
        <v>0</v>
      </c>
    </row>
    <row r="67" spans="1:12" s="17" customFormat="1" ht="15" x14ac:dyDescent="0.2">
      <c r="A67" s="21"/>
      <c r="B67" s="22"/>
      <c r="C67" s="21" t="s">
        <v>120</v>
      </c>
      <c r="D67" s="24">
        <v>500</v>
      </c>
      <c r="E67" s="21"/>
      <c r="F67" s="24">
        <v>428</v>
      </c>
      <c r="G67" s="21"/>
      <c r="H67" s="24">
        <v>0</v>
      </c>
      <c r="I67" s="24"/>
      <c r="J67" s="24">
        <f t="shared" si="5"/>
        <v>-72</v>
      </c>
      <c r="K67" s="24"/>
      <c r="L67" s="24">
        <v>0</v>
      </c>
    </row>
    <row r="68" spans="1:12" s="17" customFormat="1" thickBot="1" x14ac:dyDescent="0.25">
      <c r="A68" s="21"/>
      <c r="B68" s="22"/>
      <c r="C68" s="21" t="s">
        <v>121</v>
      </c>
      <c r="D68" s="24">
        <v>300</v>
      </c>
      <c r="E68" s="21"/>
      <c r="F68" s="24">
        <v>246.96</v>
      </c>
      <c r="G68" s="21"/>
      <c r="H68" s="24">
        <v>0</v>
      </c>
      <c r="I68" s="24"/>
      <c r="J68" s="24">
        <f t="shared" si="5"/>
        <v>-53.039999999999992</v>
      </c>
      <c r="K68" s="24"/>
      <c r="L68" s="24">
        <v>0</v>
      </c>
    </row>
    <row r="69" spans="1:12" s="25" customFormat="1" thickBot="1" x14ac:dyDescent="0.25">
      <c r="B69" s="26"/>
      <c r="C69" s="27" t="s">
        <v>92</v>
      </c>
      <c r="D69" s="28">
        <f>SUM(D58:D68)</f>
        <v>10800</v>
      </c>
      <c r="E69" s="27"/>
      <c r="F69" s="28">
        <f>SUM(F58:F68)</f>
        <v>8207.9</v>
      </c>
      <c r="G69" s="27"/>
      <c r="H69" s="28">
        <f>SUM(H58:H68)</f>
        <v>9874</v>
      </c>
      <c r="I69" s="29"/>
      <c r="J69" s="28">
        <f t="shared" si="5"/>
        <v>-2592.1000000000004</v>
      </c>
      <c r="K69" s="29"/>
      <c r="L69" s="28">
        <f>SUM(L58:L68)</f>
        <v>5790.25</v>
      </c>
    </row>
    <row r="70" spans="1:12" s="25" customFormat="1" ht="15" x14ac:dyDescent="0.2">
      <c r="B70" s="26"/>
      <c r="C70" s="27"/>
      <c r="D70" s="40"/>
      <c r="E70" s="27"/>
      <c r="F70" s="40"/>
      <c r="G70" s="27"/>
      <c r="H70" s="40"/>
      <c r="I70" s="29"/>
      <c r="J70" s="40"/>
      <c r="K70" s="29"/>
      <c r="L70" s="40"/>
    </row>
    <row r="71" spans="1:12" s="17" customFormat="1" ht="15" x14ac:dyDescent="0.2">
      <c r="B71" s="18" t="s">
        <v>104</v>
      </c>
      <c r="C71" s="19"/>
      <c r="D71" s="20"/>
      <c r="E71" s="19"/>
      <c r="F71" s="20"/>
      <c r="G71" s="19"/>
      <c r="H71" s="20"/>
      <c r="I71" s="19"/>
      <c r="J71" s="20"/>
      <c r="K71" s="19"/>
      <c r="L71" s="20"/>
    </row>
    <row r="72" spans="1:12" s="17" customFormat="1" ht="15" x14ac:dyDescent="0.2">
      <c r="A72" s="21"/>
      <c r="B72" s="22"/>
      <c r="C72" s="21" t="s">
        <v>105</v>
      </c>
      <c r="D72" s="41">
        <v>100</v>
      </c>
      <c r="E72" s="21"/>
      <c r="F72" s="41">
        <v>957.28</v>
      </c>
      <c r="G72" s="21"/>
      <c r="H72" s="41">
        <v>1200</v>
      </c>
      <c r="I72" s="41"/>
      <c r="J72" s="41">
        <f t="shared" ref="J72:J77" si="6">F72-D72</f>
        <v>857.28</v>
      </c>
      <c r="K72" s="41"/>
      <c r="L72" s="41">
        <v>314</v>
      </c>
    </row>
    <row r="73" spans="1:12" s="17" customFormat="1" ht="15" x14ac:dyDescent="0.2">
      <c r="A73" s="21"/>
      <c r="B73" s="22"/>
      <c r="C73" s="21" t="s">
        <v>106</v>
      </c>
      <c r="D73" s="24">
        <v>100</v>
      </c>
      <c r="E73" s="21"/>
      <c r="F73" s="24">
        <v>50</v>
      </c>
      <c r="G73" s="21"/>
      <c r="H73" s="24">
        <v>2601</v>
      </c>
      <c r="I73" s="24"/>
      <c r="J73" s="24">
        <f t="shared" si="6"/>
        <v>-50</v>
      </c>
      <c r="K73" s="24"/>
      <c r="L73" s="24">
        <v>2111</v>
      </c>
    </row>
    <row r="74" spans="1:12" s="17" customFormat="1" ht="15" x14ac:dyDescent="0.2">
      <c r="A74" s="21"/>
      <c r="B74" s="22"/>
      <c r="C74" s="21" t="s">
        <v>107</v>
      </c>
      <c r="D74" s="24">
        <v>1000</v>
      </c>
      <c r="E74" s="21"/>
      <c r="F74" s="24">
        <v>742.64</v>
      </c>
      <c r="G74" s="21"/>
      <c r="H74" s="24">
        <f>558-37+117</f>
        <v>638</v>
      </c>
      <c r="I74" s="24"/>
      <c r="J74" s="24">
        <f t="shared" si="6"/>
        <v>-257.36</v>
      </c>
      <c r="K74" s="24"/>
      <c r="L74" s="41">
        <v>2544.6999999999998</v>
      </c>
    </row>
    <row r="75" spans="1:12" s="17" customFormat="1" ht="15" x14ac:dyDescent="0.2">
      <c r="A75" s="21"/>
      <c r="B75" s="22"/>
      <c r="C75" s="21" t="s">
        <v>108</v>
      </c>
      <c r="D75" s="24">
        <v>100</v>
      </c>
      <c r="E75" s="21"/>
      <c r="F75" s="24">
        <v>1986.47</v>
      </c>
      <c r="G75" s="21"/>
      <c r="H75" s="24">
        <v>0</v>
      </c>
      <c r="I75" s="24"/>
      <c r="J75" s="24">
        <f t="shared" si="6"/>
        <v>1886.47</v>
      </c>
      <c r="K75" s="24"/>
      <c r="L75" s="24">
        <v>0</v>
      </c>
    </row>
    <row r="76" spans="1:12" s="17" customFormat="1" thickBot="1" x14ac:dyDescent="0.25">
      <c r="A76" s="21"/>
      <c r="B76" s="22"/>
      <c r="C76" s="21" t="s">
        <v>109</v>
      </c>
      <c r="D76" s="24">
        <v>100</v>
      </c>
      <c r="E76" s="21"/>
      <c r="F76" s="24">
        <v>50</v>
      </c>
      <c r="G76" s="21"/>
      <c r="H76" s="24">
        <v>0</v>
      </c>
      <c r="I76" s="24"/>
      <c r="J76" s="24">
        <f t="shared" si="6"/>
        <v>-50</v>
      </c>
      <c r="K76" s="24"/>
      <c r="L76" s="24">
        <v>0</v>
      </c>
    </row>
    <row r="77" spans="1:12" s="25" customFormat="1" thickBot="1" x14ac:dyDescent="0.25">
      <c r="B77" s="26"/>
      <c r="C77" s="27" t="s">
        <v>104</v>
      </c>
      <c r="D77" s="28">
        <f>SUM(D72:D76)</f>
        <v>1400</v>
      </c>
      <c r="E77" s="27"/>
      <c r="F77" s="28">
        <f>SUM(F72:F76)</f>
        <v>3786.3900000000003</v>
      </c>
      <c r="G77" s="27"/>
      <c r="H77" s="28">
        <f>SUM(H72:H76)</f>
        <v>4439</v>
      </c>
      <c r="I77" s="29"/>
      <c r="J77" s="28">
        <f t="shared" si="6"/>
        <v>2386.3900000000003</v>
      </c>
      <c r="K77" s="29"/>
      <c r="L77" s="28">
        <f>SUM(L72:L76)</f>
        <v>4969.7</v>
      </c>
    </row>
    <row r="78" spans="1:12" s="25" customFormat="1" ht="15" x14ac:dyDescent="0.2">
      <c r="B78" s="26"/>
      <c r="C78" s="27"/>
      <c r="D78" s="40"/>
      <c r="E78" s="27"/>
      <c r="F78" s="40"/>
      <c r="G78" s="27"/>
      <c r="H78" s="40"/>
      <c r="I78" s="29"/>
      <c r="J78" s="40"/>
      <c r="K78" s="29"/>
      <c r="L78" s="40"/>
    </row>
    <row r="79" spans="1:12" s="17" customFormat="1" ht="15" x14ac:dyDescent="0.2">
      <c r="B79" s="42" t="s">
        <v>117</v>
      </c>
      <c r="C79" s="43"/>
      <c r="D79" s="44"/>
      <c r="E79" s="43"/>
      <c r="F79" s="44"/>
      <c r="G79" s="43"/>
      <c r="H79" s="44"/>
      <c r="I79" s="44"/>
      <c r="J79" s="44"/>
      <c r="K79" s="44"/>
      <c r="L79" s="44"/>
    </row>
    <row r="80" spans="1:12" s="17" customFormat="1" ht="15" x14ac:dyDescent="0.2">
      <c r="B80" s="30"/>
      <c r="C80" s="21" t="s">
        <v>119</v>
      </c>
      <c r="D80" s="41">
        <v>3000</v>
      </c>
      <c r="F80" s="41">
        <v>212.63</v>
      </c>
      <c r="H80" s="41">
        <v>2761</v>
      </c>
      <c r="I80" s="41"/>
      <c r="J80" s="41">
        <f>F80-D80</f>
        <v>-2787.37</v>
      </c>
      <c r="K80" s="41"/>
      <c r="L80" s="41">
        <v>1900</v>
      </c>
    </row>
    <row r="81" spans="1:12" s="17" customFormat="1" ht="15" x14ac:dyDescent="0.2">
      <c r="B81" s="30"/>
      <c r="C81" s="21" t="s">
        <v>119</v>
      </c>
      <c r="D81" s="41">
        <v>0</v>
      </c>
      <c r="F81" s="41">
        <v>0</v>
      </c>
      <c r="H81" s="41">
        <v>0</v>
      </c>
      <c r="I81" s="41"/>
      <c r="J81" s="41">
        <f>F81-D81</f>
        <v>0</v>
      </c>
      <c r="K81" s="41"/>
      <c r="L81" s="41">
        <v>0</v>
      </c>
    </row>
    <row r="82" spans="1:12" s="17" customFormat="1" ht="15" x14ac:dyDescent="0.2">
      <c r="B82" s="30"/>
      <c r="C82" s="63" t="s">
        <v>128</v>
      </c>
      <c r="D82" s="41">
        <v>2000</v>
      </c>
      <c r="F82" s="41">
        <v>2111.69</v>
      </c>
      <c r="H82" s="41">
        <v>0</v>
      </c>
      <c r="I82" s="41"/>
      <c r="J82" s="41">
        <f>F82-D82</f>
        <v>111.69000000000005</v>
      </c>
      <c r="K82" s="41"/>
      <c r="L82" s="41">
        <v>0</v>
      </c>
    </row>
    <row r="83" spans="1:12" s="17" customFormat="1" thickBot="1" x14ac:dyDescent="0.25">
      <c r="B83" s="30"/>
      <c r="C83" s="21" t="s">
        <v>43</v>
      </c>
      <c r="D83" s="41">
        <v>0</v>
      </c>
      <c r="F83" s="41">
        <v>0</v>
      </c>
      <c r="H83" s="41">
        <v>0</v>
      </c>
      <c r="I83" s="41"/>
      <c r="J83" s="41">
        <f>F83-D83</f>
        <v>0</v>
      </c>
      <c r="K83" s="41"/>
      <c r="L83" s="41">
        <v>0</v>
      </c>
    </row>
    <row r="84" spans="1:12" s="17" customFormat="1" thickBot="1" x14ac:dyDescent="0.25">
      <c r="B84" s="30"/>
      <c r="C84" s="27" t="s">
        <v>59</v>
      </c>
      <c r="D84" s="28">
        <f>SUM(D80:D83)</f>
        <v>5000</v>
      </c>
      <c r="E84" s="28"/>
      <c r="F84" s="28">
        <f>SUM(F80:F83)</f>
        <v>2324.3200000000002</v>
      </c>
      <c r="G84" s="21"/>
      <c r="H84" s="28">
        <f>SUM(H80:H83)</f>
        <v>2761</v>
      </c>
      <c r="I84" s="29"/>
      <c r="J84" s="28">
        <f>F84-D84</f>
        <v>-2675.68</v>
      </c>
      <c r="K84" s="29"/>
      <c r="L84" s="28">
        <f>SUM(L80:L83)</f>
        <v>1900</v>
      </c>
    </row>
    <row r="85" spans="1:12" s="17" customFormat="1" ht="15" x14ac:dyDescent="0.2">
      <c r="A85" s="27"/>
      <c r="B85" s="34"/>
      <c r="C85" s="27"/>
      <c r="D85" s="31"/>
      <c r="E85" s="21"/>
      <c r="F85" s="31"/>
      <c r="G85" s="21"/>
      <c r="H85" s="31"/>
      <c r="I85" s="32"/>
      <c r="J85" s="31"/>
      <c r="K85" s="32"/>
      <c r="L85" s="31"/>
    </row>
    <row r="86" spans="1:12" s="17" customFormat="1" ht="15" x14ac:dyDescent="0.2">
      <c r="B86" s="42" t="s">
        <v>9</v>
      </c>
      <c r="C86" s="43"/>
      <c r="D86" s="44"/>
      <c r="E86" s="43"/>
      <c r="F86" s="44"/>
      <c r="G86" s="43"/>
      <c r="H86" s="44"/>
      <c r="I86" s="44"/>
      <c r="J86" s="44"/>
      <c r="K86" s="44"/>
      <c r="L86" s="44"/>
    </row>
    <row r="87" spans="1:12" s="17" customFormat="1" thickBot="1" x14ac:dyDescent="0.25">
      <c r="A87" s="21"/>
      <c r="B87" s="22"/>
      <c r="C87" s="21" t="s">
        <v>10</v>
      </c>
      <c r="D87" s="55">
        <v>16000</v>
      </c>
      <c r="E87" s="21"/>
      <c r="F87" s="55">
        <v>0</v>
      </c>
      <c r="G87" s="21"/>
      <c r="H87" s="55">
        <v>15789</v>
      </c>
      <c r="I87" s="41"/>
      <c r="J87" s="55">
        <f>F87-D87</f>
        <v>-16000</v>
      </c>
      <c r="K87" s="41"/>
      <c r="L87" s="55">
        <v>14161</v>
      </c>
    </row>
    <row r="88" spans="1:12" s="17" customFormat="1" thickBot="1" x14ac:dyDescent="0.25">
      <c r="A88" s="27"/>
      <c r="B88" s="34"/>
      <c r="C88" s="27" t="s">
        <v>11</v>
      </c>
      <c r="D88" s="28">
        <f>ROUND(SUM(D86:D87),5)</f>
        <v>16000</v>
      </c>
      <c r="E88" s="21"/>
      <c r="F88" s="28">
        <f>ROUND(SUM(F86:F87),5)</f>
        <v>0</v>
      </c>
      <c r="G88" s="21"/>
      <c r="H88" s="28">
        <f>ROUND(SUM(H86:H87),5)</f>
        <v>15789</v>
      </c>
      <c r="I88" s="29"/>
      <c r="J88" s="28">
        <f>F88-D88</f>
        <v>-16000</v>
      </c>
      <c r="K88" s="29"/>
      <c r="L88" s="28">
        <f>ROUND(SUM(L86:L87),5)</f>
        <v>14161</v>
      </c>
    </row>
    <row r="89" spans="1:12" s="17" customFormat="1" ht="15" x14ac:dyDescent="0.2">
      <c r="A89" s="27"/>
      <c r="B89" s="34"/>
      <c r="C89" s="27"/>
      <c r="D89" s="31"/>
      <c r="E89" s="21"/>
      <c r="F89" s="31"/>
      <c r="G89" s="21"/>
      <c r="H89" s="31"/>
      <c r="I89" s="32"/>
      <c r="J89" s="31"/>
      <c r="K89" s="32"/>
      <c r="L89" s="31"/>
    </row>
    <row r="90" spans="1:12" s="17" customFormat="1" ht="15" x14ac:dyDescent="0.2">
      <c r="B90" s="42" t="s">
        <v>73</v>
      </c>
      <c r="C90" s="43"/>
      <c r="D90" s="44"/>
      <c r="E90" s="43"/>
      <c r="F90" s="44"/>
      <c r="G90" s="43"/>
      <c r="H90" s="44"/>
      <c r="I90" s="44"/>
      <c r="J90" s="44"/>
      <c r="K90" s="44"/>
      <c r="L90" s="44"/>
    </row>
    <row r="91" spans="1:12" s="17" customFormat="1" ht="15" x14ac:dyDescent="0.2">
      <c r="A91" s="21"/>
      <c r="B91" s="22"/>
      <c r="C91" s="21" t="s">
        <v>100</v>
      </c>
      <c r="D91" s="41">
        <v>4000</v>
      </c>
      <c r="E91" s="21"/>
      <c r="F91" s="41">
        <v>3826</v>
      </c>
      <c r="G91" s="21"/>
      <c r="H91" s="41">
        <v>4746</v>
      </c>
      <c r="I91" s="41"/>
      <c r="J91" s="41">
        <f>F91-D91</f>
        <v>-174</v>
      </c>
      <c r="K91" s="41"/>
      <c r="L91" s="41">
        <v>0</v>
      </c>
    </row>
    <row r="92" spans="1:12" s="17" customFormat="1" thickBot="1" x14ac:dyDescent="0.25">
      <c r="A92" s="21"/>
      <c r="B92" s="22"/>
      <c r="C92" s="21" t="s">
        <v>43</v>
      </c>
      <c r="D92" s="55">
        <v>0</v>
      </c>
      <c r="E92" s="21"/>
      <c r="F92" s="55">
        <v>327.81</v>
      </c>
      <c r="G92" s="21"/>
      <c r="H92" s="55">
        <v>0</v>
      </c>
      <c r="I92" s="41"/>
      <c r="J92" s="55">
        <f>F92-D92</f>
        <v>327.81</v>
      </c>
      <c r="K92" s="41"/>
      <c r="L92" s="55">
        <v>0</v>
      </c>
    </row>
    <row r="93" spans="1:12" s="17" customFormat="1" thickBot="1" x14ac:dyDescent="0.25">
      <c r="A93" s="27"/>
      <c r="B93" s="34"/>
      <c r="C93" s="27" t="s">
        <v>76</v>
      </c>
      <c r="D93" s="28">
        <f>ROUND(SUM(D90:D92),5)</f>
        <v>4000</v>
      </c>
      <c r="E93" s="21"/>
      <c r="F93" s="28">
        <f>ROUND(SUM(F90:F92),5)</f>
        <v>4153.8100000000004</v>
      </c>
      <c r="G93" s="21"/>
      <c r="H93" s="28">
        <f>ROUND(SUM(H90:H92),5)</f>
        <v>4746</v>
      </c>
      <c r="I93" s="29"/>
      <c r="J93" s="28">
        <f>F93-D93</f>
        <v>153.8100000000004</v>
      </c>
      <c r="K93" s="29"/>
      <c r="L93" s="28">
        <f>ROUND(SUM(L90:L92),5)</f>
        <v>0</v>
      </c>
    </row>
    <row r="94" spans="1:12" s="17" customFormat="1" ht="15" x14ac:dyDescent="0.2">
      <c r="A94" s="27"/>
      <c r="B94" s="34"/>
      <c r="C94" s="27"/>
      <c r="D94" s="40"/>
      <c r="E94" s="21"/>
      <c r="F94" s="40"/>
      <c r="G94" s="21"/>
      <c r="H94" s="40"/>
      <c r="I94" s="29"/>
      <c r="J94" s="40"/>
      <c r="K94" s="29"/>
      <c r="L94" s="40"/>
    </row>
    <row r="95" spans="1:12" s="17" customFormat="1" ht="15" x14ac:dyDescent="0.2">
      <c r="B95" s="42" t="s">
        <v>44</v>
      </c>
      <c r="C95" s="43"/>
      <c r="D95" s="44"/>
      <c r="E95" s="43"/>
      <c r="F95" s="44"/>
      <c r="G95" s="43"/>
      <c r="H95" s="44"/>
      <c r="I95" s="44"/>
      <c r="J95" s="44"/>
      <c r="K95" s="44"/>
      <c r="L95" s="44"/>
    </row>
    <row r="96" spans="1:12" s="17" customFormat="1" ht="15" x14ac:dyDescent="0.2">
      <c r="A96" s="21"/>
      <c r="B96" s="22"/>
      <c r="C96" s="21" t="s">
        <v>129</v>
      </c>
      <c r="D96" s="41">
        <v>250</v>
      </c>
      <c r="E96" s="21"/>
      <c r="F96" s="41">
        <v>221.52</v>
      </c>
      <c r="G96" s="21"/>
      <c r="H96" s="41">
        <v>0</v>
      </c>
      <c r="I96" s="41"/>
      <c r="J96" s="41">
        <f t="shared" ref="J96:J102" si="7">F96-D96</f>
        <v>-28.47999999999999</v>
      </c>
      <c r="K96" s="41"/>
      <c r="L96" s="41">
        <v>13120.59</v>
      </c>
    </row>
    <row r="97" spans="1:12" s="17" customFormat="1" ht="15" x14ac:dyDescent="0.2">
      <c r="A97" s="21"/>
      <c r="B97" s="22"/>
      <c r="C97" s="21" t="s">
        <v>110</v>
      </c>
      <c r="D97" s="41">
        <v>3500</v>
      </c>
      <c r="E97" s="21"/>
      <c r="F97" s="41">
        <v>6782.5499999999993</v>
      </c>
      <c r="G97" s="21"/>
      <c r="H97" s="41">
        <v>3450</v>
      </c>
      <c r="I97" s="41"/>
      <c r="J97" s="41">
        <f t="shared" si="7"/>
        <v>3282.5499999999993</v>
      </c>
      <c r="K97" s="41"/>
      <c r="L97" s="41">
        <v>0</v>
      </c>
    </row>
    <row r="98" spans="1:12" s="17" customFormat="1" ht="15" x14ac:dyDescent="0.2">
      <c r="A98" s="21"/>
      <c r="B98" s="22"/>
      <c r="C98" s="21" t="s">
        <v>45</v>
      </c>
      <c r="D98" s="41">
        <v>500</v>
      </c>
      <c r="E98" s="21"/>
      <c r="F98" s="41">
        <v>0</v>
      </c>
      <c r="G98" s="21"/>
      <c r="H98" s="41">
        <v>475</v>
      </c>
      <c r="I98" s="41"/>
      <c r="J98" s="41">
        <f t="shared" si="7"/>
        <v>-500</v>
      </c>
      <c r="K98" s="41"/>
      <c r="L98" s="41">
        <v>130.94</v>
      </c>
    </row>
    <row r="99" spans="1:12" s="17" customFormat="1" ht="15" x14ac:dyDescent="0.2">
      <c r="A99" s="21"/>
      <c r="B99" s="22"/>
      <c r="C99" s="21" t="s">
        <v>35</v>
      </c>
      <c r="D99" s="41">
        <v>0</v>
      </c>
      <c r="E99" s="21"/>
      <c r="F99" s="41">
        <v>0</v>
      </c>
      <c r="G99" s="21"/>
      <c r="H99" s="41">
        <v>0</v>
      </c>
      <c r="I99" s="41"/>
      <c r="J99" s="41">
        <f t="shared" si="7"/>
        <v>0</v>
      </c>
      <c r="K99" s="41"/>
      <c r="L99" s="41">
        <v>1200</v>
      </c>
    </row>
    <row r="100" spans="1:12" s="17" customFormat="1" ht="15" x14ac:dyDescent="0.2">
      <c r="A100" s="21"/>
      <c r="B100" s="22"/>
      <c r="C100" s="21" t="s">
        <v>127</v>
      </c>
      <c r="D100" s="41">
        <v>600</v>
      </c>
      <c r="E100" s="21"/>
      <c r="F100" s="41">
        <v>600</v>
      </c>
      <c r="G100" s="21"/>
      <c r="H100" s="41">
        <v>0</v>
      </c>
      <c r="I100" s="41"/>
      <c r="J100" s="41">
        <f t="shared" si="7"/>
        <v>0</v>
      </c>
      <c r="K100" s="41"/>
      <c r="L100" s="41">
        <v>150</v>
      </c>
    </row>
    <row r="101" spans="1:12" s="17" customFormat="1" thickBot="1" x14ac:dyDescent="0.25">
      <c r="A101" s="21"/>
      <c r="B101" s="22"/>
      <c r="C101" s="21" t="s">
        <v>36</v>
      </c>
      <c r="D101" s="41">
        <v>4000</v>
      </c>
      <c r="E101" s="21"/>
      <c r="F101" s="41">
        <v>0</v>
      </c>
      <c r="G101" s="21"/>
      <c r="H101" s="41">
        <v>0</v>
      </c>
      <c r="I101" s="41"/>
      <c r="J101" s="41">
        <f t="shared" si="7"/>
        <v>-4000</v>
      </c>
      <c r="K101" s="41"/>
      <c r="L101" s="41">
        <v>4000</v>
      </c>
    </row>
    <row r="102" spans="1:12" s="25" customFormat="1" thickBot="1" x14ac:dyDescent="0.25">
      <c r="A102" s="27"/>
      <c r="B102" s="26"/>
      <c r="C102" s="27" t="s">
        <v>46</v>
      </c>
      <c r="D102" s="28">
        <f>ROUND(SUM(D96:D101),5)</f>
        <v>8850</v>
      </c>
      <c r="E102" s="27"/>
      <c r="F102" s="28">
        <f>ROUND(SUM(F96:F101),5)</f>
        <v>7604.07</v>
      </c>
      <c r="G102" s="27"/>
      <c r="H102" s="28">
        <f>ROUND(SUM(H96:H101),5)</f>
        <v>3925</v>
      </c>
      <c r="I102" s="29"/>
      <c r="J102" s="28">
        <f t="shared" si="7"/>
        <v>-1245.9300000000003</v>
      </c>
      <c r="K102" s="29"/>
      <c r="L102" s="28">
        <f>ROUND(SUM(L96:L101),5)</f>
        <v>18601.53</v>
      </c>
    </row>
    <row r="103" spans="1:12" s="17" customFormat="1" ht="15" x14ac:dyDescent="0.2">
      <c r="A103" s="21"/>
      <c r="B103" s="22"/>
      <c r="C103" s="21"/>
      <c r="D103" s="46"/>
      <c r="E103" s="21"/>
      <c r="F103" s="46"/>
      <c r="G103" s="21"/>
      <c r="H103" s="46"/>
      <c r="I103" s="46"/>
      <c r="J103" s="46"/>
      <c r="K103" s="46"/>
      <c r="L103" s="46"/>
    </row>
    <row r="104" spans="1:12" s="17" customFormat="1" ht="15" x14ac:dyDescent="0.2">
      <c r="B104" s="42" t="s">
        <v>54</v>
      </c>
      <c r="C104" s="43"/>
      <c r="D104" s="44"/>
      <c r="E104" s="43"/>
      <c r="F104" s="44"/>
      <c r="G104" s="43"/>
      <c r="H104" s="44"/>
      <c r="I104" s="44"/>
      <c r="J104" s="44"/>
      <c r="K104" s="44"/>
      <c r="L104" s="44"/>
    </row>
    <row r="105" spans="1:12" s="17" customFormat="1" thickBot="1" x14ac:dyDescent="0.25">
      <c r="A105" s="38"/>
      <c r="B105" s="10"/>
      <c r="C105" s="21" t="s">
        <v>37</v>
      </c>
      <c r="D105" s="41">
        <v>0</v>
      </c>
      <c r="E105" s="21"/>
      <c r="F105" s="41">
        <v>0</v>
      </c>
      <c r="G105" s="21"/>
      <c r="H105" s="41">
        <f>17*(550-205)</f>
        <v>5865</v>
      </c>
      <c r="I105" s="41"/>
      <c r="J105" s="41">
        <f>F105-D105</f>
        <v>0</v>
      </c>
      <c r="K105" s="41"/>
      <c r="L105" s="41">
        <v>0</v>
      </c>
    </row>
    <row r="106" spans="1:12" s="25" customFormat="1" thickBot="1" x14ac:dyDescent="0.25">
      <c r="A106" s="27"/>
      <c r="B106" s="26"/>
      <c r="C106" s="27" t="s">
        <v>55</v>
      </c>
      <c r="D106" s="28">
        <f>SUM(D105:D105)</f>
        <v>0</v>
      </c>
      <c r="E106" s="27"/>
      <c r="F106" s="28">
        <f>SUM(F105:F105)</f>
        <v>0</v>
      </c>
      <c r="G106" s="27"/>
      <c r="H106" s="28">
        <f>SUM(H105:H105)</f>
        <v>5865</v>
      </c>
      <c r="I106" s="29"/>
      <c r="J106" s="28">
        <f>F106-D106</f>
        <v>0</v>
      </c>
      <c r="K106" s="29"/>
      <c r="L106" s="28">
        <f>SUM(L105:L105)</f>
        <v>0</v>
      </c>
    </row>
    <row r="107" spans="1:12" s="25" customFormat="1" ht="15" x14ac:dyDescent="0.2">
      <c r="B107" s="26"/>
      <c r="C107" s="27"/>
      <c r="D107" s="31"/>
      <c r="E107" s="27"/>
      <c r="F107" s="31"/>
      <c r="G107" s="27"/>
      <c r="H107" s="31"/>
      <c r="I107" s="32"/>
      <c r="J107" s="31"/>
      <c r="K107" s="32"/>
      <c r="L107" s="31"/>
    </row>
    <row r="108" spans="1:12" s="17" customFormat="1" ht="15" x14ac:dyDescent="0.2">
      <c r="B108" s="35" t="s">
        <v>25</v>
      </c>
      <c r="C108" s="36"/>
      <c r="D108" s="37"/>
      <c r="E108" s="36"/>
      <c r="F108" s="37"/>
      <c r="G108" s="36"/>
      <c r="H108" s="37"/>
      <c r="I108" s="37"/>
      <c r="J108" s="37"/>
      <c r="K108" s="37"/>
      <c r="L108" s="37"/>
    </row>
    <row r="109" spans="1:12" s="17" customFormat="1" ht="15" x14ac:dyDescent="0.2">
      <c r="A109" s="21"/>
      <c r="B109" s="22"/>
      <c r="C109" s="21" t="s">
        <v>8</v>
      </c>
      <c r="D109" s="41">
        <v>0</v>
      </c>
      <c r="E109" s="21"/>
      <c r="F109" s="41">
        <v>0</v>
      </c>
      <c r="G109" s="21"/>
      <c r="H109" s="41">
        <v>0</v>
      </c>
      <c r="I109" s="41"/>
      <c r="J109" s="41">
        <f>F109-D109</f>
        <v>0</v>
      </c>
      <c r="K109" s="41"/>
      <c r="L109" s="41">
        <v>22.43</v>
      </c>
    </row>
    <row r="110" spans="1:12" s="17" customFormat="1" ht="15" x14ac:dyDescent="0.2">
      <c r="A110" s="21"/>
      <c r="B110" s="22"/>
      <c r="C110" s="21" t="s">
        <v>23</v>
      </c>
      <c r="D110" s="41">
        <v>0</v>
      </c>
      <c r="E110" s="21"/>
      <c r="F110" s="41">
        <v>0</v>
      </c>
      <c r="G110" s="21"/>
      <c r="H110" s="41">
        <v>0</v>
      </c>
      <c r="I110" s="41"/>
      <c r="J110" s="41">
        <f>F110-D110</f>
        <v>0</v>
      </c>
      <c r="K110" s="41"/>
      <c r="L110" s="41">
        <v>45000</v>
      </c>
    </row>
    <row r="111" spans="1:12" s="17" customFormat="1" thickBot="1" x14ac:dyDescent="0.25">
      <c r="A111" s="21"/>
      <c r="B111" s="22"/>
      <c r="C111" s="21" t="s">
        <v>82</v>
      </c>
      <c r="D111" s="41">
        <v>0</v>
      </c>
      <c r="E111" s="21"/>
      <c r="F111" s="41">
        <v>0</v>
      </c>
      <c r="G111" s="21"/>
      <c r="H111" s="41">
        <v>288.45</v>
      </c>
      <c r="I111" s="41"/>
      <c r="J111" s="41">
        <f>F111-D111</f>
        <v>0</v>
      </c>
      <c r="K111" s="41"/>
      <c r="L111" s="41"/>
    </row>
    <row r="112" spans="1:12" s="25" customFormat="1" thickBot="1" x14ac:dyDescent="0.25">
      <c r="B112" s="26"/>
      <c r="C112" s="27" t="s">
        <v>26</v>
      </c>
      <c r="D112" s="28">
        <f>SUM(D109:D111)</f>
        <v>0</v>
      </c>
      <c r="E112" s="27"/>
      <c r="F112" s="28">
        <f>SUM(F109:F111)</f>
        <v>0</v>
      </c>
      <c r="G112" s="27"/>
      <c r="H112" s="28">
        <f>SUM(H109:H111)</f>
        <v>288.45</v>
      </c>
      <c r="I112" s="29"/>
      <c r="J112" s="28">
        <f>F112-D112</f>
        <v>0</v>
      </c>
      <c r="K112" s="29"/>
      <c r="L112" s="28">
        <f>SUM(L109:L111)</f>
        <v>45022.43</v>
      </c>
    </row>
    <row r="113" spans="1:12" s="25" customFormat="1" ht="15" x14ac:dyDescent="0.2">
      <c r="B113" s="26"/>
      <c r="C113" s="27"/>
      <c r="D113" s="40"/>
      <c r="E113" s="27"/>
      <c r="F113" s="40"/>
      <c r="G113" s="27"/>
      <c r="H113" s="40"/>
      <c r="I113" s="29"/>
      <c r="J113" s="40"/>
      <c r="K113" s="29"/>
      <c r="L113" s="40"/>
    </row>
    <row r="114" spans="1:12" s="17" customFormat="1" ht="15" x14ac:dyDescent="0.2">
      <c r="B114" s="35" t="s">
        <v>53</v>
      </c>
      <c r="C114" s="36"/>
      <c r="D114" s="37"/>
      <c r="E114" s="36"/>
      <c r="F114" s="37"/>
      <c r="G114" s="36"/>
      <c r="H114" s="37"/>
      <c r="I114" s="37"/>
      <c r="J114" s="37"/>
      <c r="K114" s="37"/>
      <c r="L114" s="37"/>
    </row>
    <row r="115" spans="1:12" s="17" customFormat="1" ht="15" x14ac:dyDescent="0.2">
      <c r="A115" s="21"/>
      <c r="B115" s="22"/>
      <c r="C115" s="21" t="s">
        <v>99</v>
      </c>
      <c r="D115" s="41">
        <v>0</v>
      </c>
      <c r="E115" s="21"/>
      <c r="F115" s="41">
        <v>0</v>
      </c>
      <c r="G115" s="21"/>
      <c r="H115" s="41">
        <v>0</v>
      </c>
      <c r="I115" s="41"/>
      <c r="J115" s="41">
        <f t="shared" ref="J115:J124" si="8">F115-D115</f>
        <v>0</v>
      </c>
      <c r="K115" s="41"/>
      <c r="L115" s="41">
        <v>1699.6</v>
      </c>
    </row>
    <row r="116" spans="1:12" s="17" customFormat="1" ht="15" x14ac:dyDescent="0.2">
      <c r="A116" s="21"/>
      <c r="B116" s="22"/>
      <c r="C116" s="21" t="s">
        <v>137</v>
      </c>
      <c r="D116" s="41">
        <v>1000</v>
      </c>
      <c r="E116" s="21"/>
      <c r="F116" s="41">
        <v>872</v>
      </c>
      <c r="G116" s="21"/>
      <c r="H116" s="41">
        <v>0</v>
      </c>
      <c r="I116" s="41"/>
      <c r="J116" s="41">
        <f t="shared" si="8"/>
        <v>-128</v>
      </c>
      <c r="K116" s="41"/>
      <c r="L116" s="41">
        <v>0</v>
      </c>
    </row>
    <row r="117" spans="1:12" s="17" customFormat="1" ht="15" x14ac:dyDescent="0.2">
      <c r="A117" s="21"/>
      <c r="B117" s="22"/>
      <c r="C117" s="21" t="s">
        <v>138</v>
      </c>
      <c r="D117" s="41">
        <v>1000</v>
      </c>
      <c r="E117" s="21"/>
      <c r="F117" s="41">
        <v>0</v>
      </c>
      <c r="G117" s="21"/>
      <c r="H117" s="41">
        <v>0</v>
      </c>
      <c r="I117" s="41"/>
      <c r="J117" s="41">
        <f t="shared" si="8"/>
        <v>-1000</v>
      </c>
      <c r="K117" s="41"/>
      <c r="L117" s="41">
        <v>0</v>
      </c>
    </row>
    <row r="118" spans="1:12" s="17" customFormat="1" ht="15" x14ac:dyDescent="0.2">
      <c r="A118" s="21"/>
      <c r="B118" s="22"/>
      <c r="C118" s="21" t="s">
        <v>16</v>
      </c>
      <c r="D118" s="41">
        <v>6000</v>
      </c>
      <c r="E118" s="21"/>
      <c r="F118" s="41">
        <v>5346.76</v>
      </c>
      <c r="G118" s="21"/>
      <c r="H118" s="41">
        <v>3176.12</v>
      </c>
      <c r="I118" s="41"/>
      <c r="J118" s="41">
        <f t="shared" si="8"/>
        <v>-653.23999999999978</v>
      </c>
      <c r="K118" s="41"/>
      <c r="L118" s="41">
        <v>2216.25</v>
      </c>
    </row>
    <row r="119" spans="1:12" s="17" customFormat="1" ht="15" x14ac:dyDescent="0.2">
      <c r="A119" s="21"/>
      <c r="B119" s="22"/>
      <c r="C119" s="21" t="s">
        <v>17</v>
      </c>
      <c r="D119" s="41">
        <v>3200</v>
      </c>
      <c r="E119" s="21"/>
      <c r="F119" s="41">
        <v>3199</v>
      </c>
      <c r="G119" s="21"/>
      <c r="H119" s="41">
        <v>2776.4</v>
      </c>
      <c r="I119" s="41"/>
      <c r="J119" s="41">
        <f t="shared" si="8"/>
        <v>-1</v>
      </c>
      <c r="K119" s="41"/>
      <c r="L119" s="41">
        <v>1841</v>
      </c>
    </row>
    <row r="120" spans="1:12" s="17" customFormat="1" ht="15" x14ac:dyDescent="0.2">
      <c r="A120" s="21"/>
      <c r="B120" s="22"/>
      <c r="C120" s="21" t="s">
        <v>24</v>
      </c>
      <c r="D120" s="41">
        <v>1800</v>
      </c>
      <c r="E120" s="21"/>
      <c r="F120" s="41">
        <v>1794</v>
      </c>
      <c r="G120" s="21"/>
      <c r="H120" s="41">
        <v>1413</v>
      </c>
      <c r="I120" s="41"/>
      <c r="J120" s="41">
        <f t="shared" si="8"/>
        <v>-6</v>
      </c>
      <c r="K120" s="41"/>
      <c r="L120" s="41">
        <v>1752</v>
      </c>
    </row>
    <row r="121" spans="1:12" s="17" customFormat="1" ht="15" x14ac:dyDescent="0.2">
      <c r="A121" s="21"/>
      <c r="B121" s="22"/>
      <c r="C121" s="21" t="s">
        <v>95</v>
      </c>
      <c r="D121" s="56">
        <v>3000</v>
      </c>
      <c r="E121" s="21"/>
      <c r="F121" s="56">
        <v>0</v>
      </c>
      <c r="G121" s="21"/>
      <c r="H121" s="69">
        <v>3000</v>
      </c>
      <c r="I121" s="41"/>
      <c r="J121" s="41">
        <f t="shared" si="8"/>
        <v>-3000</v>
      </c>
      <c r="K121" s="41"/>
      <c r="L121" s="41">
        <v>2499</v>
      </c>
    </row>
    <row r="122" spans="1:12" s="17" customFormat="1" ht="15" x14ac:dyDescent="0.2">
      <c r="A122" s="21"/>
      <c r="B122" s="22"/>
      <c r="C122" s="21" t="s">
        <v>15</v>
      </c>
      <c r="D122" s="56">
        <v>0</v>
      </c>
      <c r="E122" s="21"/>
      <c r="F122" s="41">
        <v>0</v>
      </c>
      <c r="G122" s="21"/>
      <c r="H122" s="41">
        <v>0</v>
      </c>
      <c r="I122" s="41"/>
      <c r="J122" s="41">
        <f t="shared" si="8"/>
        <v>0</v>
      </c>
      <c r="K122" s="41"/>
      <c r="L122" s="41">
        <v>2017.5</v>
      </c>
    </row>
    <row r="123" spans="1:12" s="17" customFormat="1" thickBot="1" x14ac:dyDescent="0.25">
      <c r="A123" s="21"/>
      <c r="B123" s="22"/>
      <c r="C123" s="21" t="s">
        <v>130</v>
      </c>
      <c r="D123" s="41">
        <v>500</v>
      </c>
      <c r="E123" s="21"/>
      <c r="F123" s="41">
        <v>204.13</v>
      </c>
      <c r="G123" s="21"/>
      <c r="H123" s="41">
        <v>466</v>
      </c>
      <c r="I123" s="41"/>
      <c r="J123" s="41">
        <f t="shared" si="8"/>
        <v>-295.87</v>
      </c>
      <c r="K123" s="41"/>
      <c r="L123" s="41">
        <v>0</v>
      </c>
    </row>
    <row r="124" spans="1:12" s="25" customFormat="1" thickBot="1" x14ac:dyDescent="0.25">
      <c r="B124" s="26"/>
      <c r="C124" s="27" t="s">
        <v>18</v>
      </c>
      <c r="D124" s="28">
        <f>ROUND(SUM(D115:D123),5)</f>
        <v>16500</v>
      </c>
      <c r="E124" s="27"/>
      <c r="F124" s="28">
        <f>ROUND(SUM(F115:F123),5)</f>
        <v>11415.89</v>
      </c>
      <c r="G124" s="27"/>
      <c r="H124" s="28">
        <f>ROUND(SUM(H115:H123),5)</f>
        <v>10831.52</v>
      </c>
      <c r="I124" s="29"/>
      <c r="J124" s="28">
        <f t="shared" si="8"/>
        <v>-5084.1100000000006</v>
      </c>
      <c r="K124" s="29"/>
      <c r="L124" s="28">
        <f>ROUND(SUM(L115:L123),5)</f>
        <v>12025.35</v>
      </c>
    </row>
    <row r="125" spans="1:12" s="25" customFormat="1" ht="15" x14ac:dyDescent="0.2">
      <c r="B125" s="26"/>
      <c r="C125" s="27"/>
      <c r="D125" s="31"/>
      <c r="E125" s="27"/>
      <c r="F125" s="31"/>
      <c r="G125" s="27"/>
      <c r="H125" s="31"/>
      <c r="I125" s="32"/>
      <c r="J125" s="31"/>
      <c r="K125" s="32"/>
      <c r="L125" s="31"/>
    </row>
    <row r="126" spans="1:12" s="17" customFormat="1" ht="15" x14ac:dyDescent="0.2">
      <c r="B126" s="35" t="s">
        <v>60</v>
      </c>
      <c r="C126" s="36"/>
      <c r="D126" s="37"/>
      <c r="E126" s="36"/>
      <c r="F126" s="37"/>
      <c r="G126" s="36"/>
      <c r="H126" s="37"/>
      <c r="I126" s="37"/>
      <c r="J126" s="37"/>
      <c r="K126" s="37"/>
      <c r="L126" s="37"/>
    </row>
    <row r="127" spans="1:12" s="17" customFormat="1" ht="15" x14ac:dyDescent="0.2">
      <c r="A127" s="21"/>
      <c r="B127" s="22"/>
      <c r="C127" s="21" t="s">
        <v>145</v>
      </c>
      <c r="D127" s="41">
        <v>0</v>
      </c>
      <c r="E127" s="21"/>
      <c r="F127" s="41">
        <v>0</v>
      </c>
      <c r="G127" s="21"/>
      <c r="H127" s="41">
        <v>405</v>
      </c>
      <c r="I127" s="41"/>
      <c r="J127" s="41">
        <f>F127-D127</f>
        <v>0</v>
      </c>
      <c r="K127" s="41"/>
      <c r="L127" s="41">
        <v>583</v>
      </c>
    </row>
    <row r="128" spans="1:12" s="17" customFormat="1" ht="15" x14ac:dyDescent="0.2">
      <c r="A128" s="21"/>
      <c r="B128" s="22"/>
      <c r="C128" s="63" t="s">
        <v>112</v>
      </c>
      <c r="D128" s="41">
        <v>0</v>
      </c>
      <c r="E128" s="21"/>
      <c r="F128" s="41">
        <v>0</v>
      </c>
      <c r="G128" s="21"/>
      <c r="H128" s="41">
        <v>998</v>
      </c>
      <c r="I128" s="41"/>
      <c r="J128" s="41">
        <f>F128-D128</f>
        <v>0</v>
      </c>
      <c r="K128" s="41"/>
      <c r="L128" s="41">
        <v>0</v>
      </c>
    </row>
    <row r="129" spans="1:12" s="17" customFormat="1" ht="15" x14ac:dyDescent="0.2">
      <c r="A129" s="21"/>
      <c r="B129" s="22"/>
      <c r="C129" s="63" t="s">
        <v>183</v>
      </c>
      <c r="D129" s="41">
        <f>75*10</f>
        <v>750</v>
      </c>
      <c r="E129" s="21"/>
      <c r="F129" s="41">
        <v>0</v>
      </c>
      <c r="G129" s="21"/>
      <c r="H129" s="41">
        <v>0</v>
      </c>
      <c r="I129" s="41"/>
      <c r="J129" s="41">
        <v>0</v>
      </c>
      <c r="K129" s="41"/>
      <c r="L129" s="41">
        <v>0</v>
      </c>
    </row>
    <row r="130" spans="1:12" s="17" customFormat="1" thickBot="1" x14ac:dyDescent="0.25">
      <c r="A130" s="21"/>
      <c r="B130" s="22"/>
      <c r="C130" s="21" t="s">
        <v>144</v>
      </c>
      <c r="D130" s="41">
        <v>1000</v>
      </c>
      <c r="E130" s="21"/>
      <c r="F130" s="41">
        <v>0</v>
      </c>
      <c r="G130" s="21"/>
      <c r="H130" s="41">
        <v>0</v>
      </c>
      <c r="I130" s="41"/>
      <c r="J130" s="41">
        <f>F130-D130</f>
        <v>-1000</v>
      </c>
      <c r="K130" s="41"/>
      <c r="L130" s="41">
        <v>0</v>
      </c>
    </row>
    <row r="131" spans="1:12" s="25" customFormat="1" thickBot="1" x14ac:dyDescent="0.25">
      <c r="B131" s="26"/>
      <c r="C131" s="27" t="s">
        <v>47</v>
      </c>
      <c r="D131" s="28">
        <f>ROUND(SUM(D126:D130),5)</f>
        <v>1750</v>
      </c>
      <c r="E131" s="27"/>
      <c r="F131" s="28">
        <f>ROUND(SUM(F126:F130),5)</f>
        <v>0</v>
      </c>
      <c r="G131" s="27"/>
      <c r="H131" s="28">
        <f>ROUND(SUM(H126:H130),5)</f>
        <v>1403</v>
      </c>
      <c r="I131" s="29"/>
      <c r="J131" s="28">
        <f>F131-D131</f>
        <v>-1750</v>
      </c>
      <c r="K131" s="29"/>
      <c r="L131" s="28">
        <f>ROUND(SUM(L126:L130),5)</f>
        <v>583</v>
      </c>
    </row>
    <row r="132" spans="1:12" s="25" customFormat="1" ht="15" x14ac:dyDescent="0.2">
      <c r="B132" s="26"/>
      <c r="C132" s="27"/>
      <c r="D132" s="40"/>
      <c r="E132" s="27"/>
      <c r="F132" s="40"/>
      <c r="G132" s="27"/>
      <c r="H132" s="40"/>
      <c r="I132" s="29"/>
      <c r="J132" s="40"/>
      <c r="K132" s="29"/>
      <c r="L132" s="40"/>
    </row>
    <row r="133" spans="1:12" s="17" customFormat="1" ht="15" x14ac:dyDescent="0.2">
      <c r="B133" s="35" t="s">
        <v>33</v>
      </c>
      <c r="C133" s="36"/>
      <c r="D133" s="37"/>
      <c r="E133" s="36"/>
      <c r="F133" s="37"/>
      <c r="G133" s="36"/>
      <c r="H133" s="37"/>
      <c r="I133" s="37"/>
      <c r="J133" s="37"/>
      <c r="K133" s="37"/>
      <c r="L133" s="37"/>
    </row>
    <row r="134" spans="1:12" s="17" customFormat="1" ht="15" x14ac:dyDescent="0.2">
      <c r="A134" s="21"/>
      <c r="B134" s="22"/>
      <c r="C134" s="21" t="s">
        <v>73</v>
      </c>
      <c r="D134" s="47">
        <v>1500</v>
      </c>
      <c r="E134" s="21"/>
      <c r="F134" s="47">
        <v>980</v>
      </c>
      <c r="G134" s="21"/>
      <c r="H134" s="65">
        <v>1384</v>
      </c>
      <c r="I134" s="41"/>
      <c r="J134" s="41">
        <f t="shared" ref="J134:J141" si="9">F134-D134</f>
        <v>-520</v>
      </c>
      <c r="K134" s="41"/>
      <c r="L134" s="41">
        <v>0</v>
      </c>
    </row>
    <row r="135" spans="1:12" s="17" customFormat="1" ht="15" x14ac:dyDescent="0.2">
      <c r="A135" s="21"/>
      <c r="B135" s="22"/>
      <c r="C135" s="21" t="s">
        <v>84</v>
      </c>
      <c r="D135" s="47">
        <v>500</v>
      </c>
      <c r="E135" s="21"/>
      <c r="F135" s="41">
        <v>446.61</v>
      </c>
      <c r="G135" s="21"/>
      <c r="H135" s="41">
        <v>284</v>
      </c>
      <c r="I135" s="41"/>
      <c r="J135" s="41">
        <f t="shared" si="9"/>
        <v>-53.389999999999986</v>
      </c>
      <c r="K135" s="41"/>
      <c r="L135" s="41">
        <f>108.43+100</f>
        <v>208.43</v>
      </c>
    </row>
    <row r="136" spans="1:12" s="17" customFormat="1" ht="15" x14ac:dyDescent="0.2">
      <c r="A136" s="21"/>
      <c r="B136" s="22"/>
      <c r="C136" s="21" t="s">
        <v>83</v>
      </c>
      <c r="D136" s="47">
        <v>300</v>
      </c>
      <c r="E136" s="21"/>
      <c r="F136" s="41">
        <v>205.29999999999998</v>
      </c>
      <c r="G136" s="21"/>
      <c r="H136" s="41">
        <v>315</v>
      </c>
      <c r="I136" s="41"/>
      <c r="J136" s="41">
        <f t="shared" si="9"/>
        <v>-94.700000000000017</v>
      </c>
      <c r="K136" s="41"/>
      <c r="L136" s="41">
        <f>51.9+102.95</f>
        <v>154.85</v>
      </c>
    </row>
    <row r="137" spans="1:12" s="17" customFormat="1" ht="15" x14ac:dyDescent="0.2">
      <c r="A137" s="21"/>
      <c r="B137" s="22"/>
      <c r="C137" s="21" t="s">
        <v>140</v>
      </c>
      <c r="D137" s="47">
        <v>1000</v>
      </c>
      <c r="E137" s="21"/>
      <c r="F137" s="41">
        <v>0</v>
      </c>
      <c r="G137" s="21"/>
      <c r="H137" s="41">
        <v>2736</v>
      </c>
      <c r="I137" s="41"/>
      <c r="J137" s="41">
        <f t="shared" si="9"/>
        <v>-1000</v>
      </c>
      <c r="K137" s="41"/>
      <c r="L137" s="41">
        <v>4829</v>
      </c>
    </row>
    <row r="138" spans="1:12" s="17" customFormat="1" ht="15" x14ac:dyDescent="0.2">
      <c r="A138" s="21"/>
      <c r="B138" s="22"/>
      <c r="C138" s="21" t="s">
        <v>139</v>
      </c>
      <c r="D138" s="47">
        <v>500</v>
      </c>
      <c r="E138" s="21"/>
      <c r="F138" s="41">
        <v>491.62</v>
      </c>
      <c r="G138" s="21"/>
      <c r="H138" s="41">
        <v>0</v>
      </c>
      <c r="I138" s="41"/>
      <c r="J138" s="41">
        <f t="shared" si="9"/>
        <v>-8.3799999999999955</v>
      </c>
      <c r="K138" s="41"/>
      <c r="L138" s="41">
        <v>200</v>
      </c>
    </row>
    <row r="139" spans="1:12" s="17" customFormat="1" ht="15" x14ac:dyDescent="0.2">
      <c r="A139" s="21"/>
      <c r="B139" s="22"/>
      <c r="C139" s="21" t="s">
        <v>133</v>
      </c>
      <c r="D139" s="47">
        <v>2000</v>
      </c>
      <c r="E139" s="21"/>
      <c r="F139" s="41">
        <v>1959.29</v>
      </c>
      <c r="G139" s="21"/>
      <c r="H139" s="41">
        <v>0</v>
      </c>
      <c r="I139" s="41"/>
      <c r="J139" s="41">
        <f t="shared" si="9"/>
        <v>-40.710000000000036</v>
      </c>
      <c r="K139" s="41"/>
      <c r="L139" s="41">
        <v>1900</v>
      </c>
    </row>
    <row r="140" spans="1:12" s="17" customFormat="1" thickBot="1" x14ac:dyDescent="0.25">
      <c r="A140" s="21"/>
      <c r="B140" s="22"/>
      <c r="C140" s="21" t="s">
        <v>134</v>
      </c>
      <c r="D140" s="47">
        <v>3000</v>
      </c>
      <c r="E140" s="21"/>
      <c r="F140" s="41">
        <v>3065.05</v>
      </c>
      <c r="G140" s="21"/>
      <c r="H140" s="41">
        <v>0</v>
      </c>
      <c r="I140" s="41"/>
      <c r="J140" s="41">
        <f t="shared" si="9"/>
        <v>65.050000000000182</v>
      </c>
      <c r="K140" s="41"/>
      <c r="L140" s="41">
        <v>2008</v>
      </c>
    </row>
    <row r="141" spans="1:12" s="25" customFormat="1" thickBot="1" x14ac:dyDescent="0.25">
      <c r="B141" s="26"/>
      <c r="C141" s="27" t="s">
        <v>34</v>
      </c>
      <c r="D141" s="28">
        <f>ROUND(SUM(D133:D140),5)</f>
        <v>8800</v>
      </c>
      <c r="E141" s="27"/>
      <c r="F141" s="28">
        <f>ROUND(SUM(F133:F140),5)</f>
        <v>7147.87</v>
      </c>
      <c r="G141" s="27"/>
      <c r="H141" s="28">
        <f>ROUND(SUM(H133:H140),5)</f>
        <v>4719</v>
      </c>
      <c r="I141" s="29"/>
      <c r="J141" s="28">
        <f t="shared" si="9"/>
        <v>-1652.13</v>
      </c>
      <c r="K141" s="29"/>
      <c r="L141" s="28">
        <f>ROUND(SUM(L133:L140),5)</f>
        <v>9300.2800000000007</v>
      </c>
    </row>
    <row r="142" spans="1:12" s="17" customFormat="1" ht="15" x14ac:dyDescent="0.2">
      <c r="B142" s="34"/>
      <c r="D142" s="57"/>
      <c r="F142" s="57"/>
      <c r="H142" s="57"/>
      <c r="I142" s="57"/>
      <c r="J142" s="57"/>
      <c r="K142" s="57"/>
      <c r="L142" s="57"/>
    </row>
    <row r="143" spans="1:12" s="17" customFormat="1" ht="15" x14ac:dyDescent="0.2">
      <c r="B143" s="35" t="s">
        <v>56</v>
      </c>
      <c r="C143" s="36"/>
      <c r="D143" s="37"/>
      <c r="E143" s="36"/>
      <c r="F143" s="37"/>
      <c r="G143" s="36"/>
      <c r="H143" s="37"/>
      <c r="I143" s="37"/>
      <c r="J143" s="37"/>
      <c r="K143" s="37"/>
      <c r="L143" s="37"/>
    </row>
    <row r="144" spans="1:12" s="17" customFormat="1" ht="15" x14ac:dyDescent="0.2">
      <c r="A144" s="21"/>
      <c r="B144" s="22"/>
      <c r="C144" s="21" t="s">
        <v>122</v>
      </c>
      <c r="D144" s="41">
        <v>0</v>
      </c>
      <c r="E144" s="21"/>
      <c r="F144" s="41">
        <v>0</v>
      </c>
      <c r="G144" s="21"/>
      <c r="H144" s="41">
        <v>0</v>
      </c>
      <c r="I144" s="41"/>
      <c r="J144" s="41">
        <f>F144-D144</f>
        <v>0</v>
      </c>
      <c r="K144" s="41"/>
      <c r="L144" s="41">
        <v>1342</v>
      </c>
    </row>
    <row r="145" spans="1:12" s="17" customFormat="1" thickBot="1" x14ac:dyDescent="0.25">
      <c r="A145" s="27"/>
      <c r="B145" s="30"/>
      <c r="C145" s="21" t="s">
        <v>43</v>
      </c>
      <c r="D145" s="41">
        <v>0</v>
      </c>
      <c r="E145" s="27"/>
      <c r="F145" s="41">
        <v>0</v>
      </c>
      <c r="G145" s="27"/>
      <c r="H145" s="41">
        <v>0</v>
      </c>
      <c r="I145" s="58"/>
      <c r="J145" s="41">
        <f>F145-D145</f>
        <v>0</v>
      </c>
      <c r="K145" s="58"/>
      <c r="L145" s="41">
        <v>0</v>
      </c>
    </row>
    <row r="146" spans="1:12" s="17" customFormat="1" thickBot="1" x14ac:dyDescent="0.25">
      <c r="A146" s="21"/>
      <c r="B146" s="34"/>
      <c r="C146" s="27" t="s">
        <v>57</v>
      </c>
      <c r="D146" s="28">
        <f>SUM(D144:D145)</f>
        <v>0</v>
      </c>
      <c r="E146" s="21"/>
      <c r="F146" s="28">
        <f>SUM(F144:F145)</f>
        <v>0</v>
      </c>
      <c r="G146" s="21"/>
      <c r="H146" s="28">
        <f>SUM(H144:H145)</f>
        <v>0</v>
      </c>
      <c r="I146" s="29"/>
      <c r="J146" s="28">
        <f>F146-D146</f>
        <v>0</v>
      </c>
      <c r="K146" s="29"/>
      <c r="L146" s="28">
        <f>SUM(L144:L145)</f>
        <v>1342</v>
      </c>
    </row>
    <row r="147" spans="1:12" s="25" customFormat="1" ht="15" x14ac:dyDescent="0.2">
      <c r="B147" s="26"/>
      <c r="C147" s="27"/>
      <c r="D147" s="31"/>
      <c r="E147" s="27"/>
      <c r="F147" s="31"/>
      <c r="G147" s="27"/>
      <c r="H147" s="31"/>
      <c r="I147" s="32"/>
      <c r="J147" s="31"/>
      <c r="K147" s="32"/>
      <c r="L147" s="31"/>
    </row>
    <row r="148" spans="1:12" s="17" customFormat="1" ht="15" x14ac:dyDescent="0.2">
      <c r="B148" s="35" t="s">
        <v>49</v>
      </c>
      <c r="C148" s="36"/>
      <c r="D148" s="37"/>
      <c r="E148" s="36"/>
      <c r="F148" s="37"/>
      <c r="G148" s="36"/>
      <c r="H148" s="37"/>
      <c r="I148" s="37"/>
      <c r="J148" s="37"/>
      <c r="K148" s="37"/>
      <c r="L148" s="37"/>
    </row>
    <row r="149" spans="1:12" s="17" customFormat="1" ht="15" x14ac:dyDescent="0.2">
      <c r="A149" s="21"/>
      <c r="B149" s="22"/>
      <c r="C149" s="21" t="s">
        <v>28</v>
      </c>
      <c r="D149" s="41">
        <v>0</v>
      </c>
      <c r="E149" s="21"/>
      <c r="F149" s="41">
        <v>0</v>
      </c>
      <c r="G149" s="21"/>
      <c r="H149" s="41">
        <v>686</v>
      </c>
      <c r="I149" s="41"/>
      <c r="J149" s="41">
        <f t="shared" ref="J149:J155" si="10">F149-D149</f>
        <v>0</v>
      </c>
      <c r="K149" s="41"/>
      <c r="L149" s="41">
        <v>135</v>
      </c>
    </row>
    <row r="150" spans="1:12" s="17" customFormat="1" ht="15" x14ac:dyDescent="0.2">
      <c r="A150" s="21"/>
      <c r="B150" s="22"/>
      <c r="C150" s="21" t="s">
        <v>141</v>
      </c>
      <c r="D150" s="41">
        <v>400</v>
      </c>
      <c r="E150" s="21"/>
      <c r="F150" s="41">
        <v>256</v>
      </c>
      <c r="G150" s="21"/>
      <c r="H150" s="41">
        <f>5*8*9</f>
        <v>360</v>
      </c>
      <c r="I150" s="41"/>
      <c r="J150" s="41">
        <f t="shared" si="10"/>
        <v>-144</v>
      </c>
      <c r="K150" s="41"/>
      <c r="L150" s="41">
        <v>720</v>
      </c>
    </row>
    <row r="151" spans="1:12" s="17" customFormat="1" ht="15" x14ac:dyDescent="0.2">
      <c r="A151" s="21"/>
      <c r="B151" s="22"/>
      <c r="C151" s="21" t="s">
        <v>142</v>
      </c>
      <c r="D151" s="41">
        <v>0</v>
      </c>
      <c r="E151" s="21"/>
      <c r="F151" s="41">
        <v>0</v>
      </c>
      <c r="G151" s="21"/>
      <c r="H151" s="41">
        <v>200</v>
      </c>
      <c r="I151" s="41"/>
      <c r="J151" s="41">
        <f t="shared" si="10"/>
        <v>0</v>
      </c>
      <c r="K151" s="41"/>
      <c r="L151" s="41">
        <v>0</v>
      </c>
    </row>
    <row r="152" spans="1:12" s="17" customFormat="1" ht="15" x14ac:dyDescent="0.2">
      <c r="A152" s="21"/>
      <c r="B152" s="22"/>
      <c r="C152" s="21" t="s">
        <v>143</v>
      </c>
      <c r="D152" s="41">
        <v>1000</v>
      </c>
      <c r="E152" s="21"/>
      <c r="F152" s="41">
        <v>0</v>
      </c>
      <c r="G152" s="21"/>
      <c r="H152" s="41">
        <v>0</v>
      </c>
      <c r="I152" s="41"/>
      <c r="J152" s="41">
        <f t="shared" si="10"/>
        <v>-1000</v>
      </c>
      <c r="K152" s="41"/>
      <c r="L152" s="41">
        <v>943.18</v>
      </c>
    </row>
    <row r="153" spans="1:12" s="17" customFormat="1" ht="15" x14ac:dyDescent="0.2">
      <c r="A153" s="21"/>
      <c r="B153" s="22"/>
      <c r="C153" s="21" t="s">
        <v>50</v>
      </c>
      <c r="D153" s="41">
        <v>300</v>
      </c>
      <c r="E153" s="21"/>
      <c r="F153" s="41">
        <v>327</v>
      </c>
      <c r="G153" s="21"/>
      <c r="H153" s="41">
        <v>1080</v>
      </c>
      <c r="I153" s="41"/>
      <c r="J153" s="41">
        <f t="shared" si="10"/>
        <v>27</v>
      </c>
      <c r="K153" s="41"/>
      <c r="L153" s="41">
        <v>0</v>
      </c>
    </row>
    <row r="154" spans="1:12" s="17" customFormat="1" thickBot="1" x14ac:dyDescent="0.25">
      <c r="A154" s="21"/>
      <c r="B154" s="22"/>
      <c r="C154" s="21" t="s">
        <v>146</v>
      </c>
      <c r="D154" s="41">
        <v>1000</v>
      </c>
      <c r="E154" s="21"/>
      <c r="F154" s="55">
        <v>0</v>
      </c>
      <c r="G154" s="21"/>
      <c r="H154" s="55">
        <v>0</v>
      </c>
      <c r="I154" s="41"/>
      <c r="J154" s="55">
        <f t="shared" si="10"/>
        <v>-1000</v>
      </c>
      <c r="K154" s="41"/>
      <c r="L154" s="55">
        <v>52.2</v>
      </c>
    </row>
    <row r="155" spans="1:12" s="25" customFormat="1" thickBot="1" x14ac:dyDescent="0.25">
      <c r="B155" s="26"/>
      <c r="C155" s="27" t="s">
        <v>58</v>
      </c>
      <c r="D155" s="28">
        <f>ROUND(SUM(D148:D154),5)</f>
        <v>2700</v>
      </c>
      <c r="E155" s="27"/>
      <c r="F155" s="28">
        <f>ROUND(SUM(F148:F154),5)</f>
        <v>583</v>
      </c>
      <c r="G155" s="27"/>
      <c r="H155" s="28">
        <f>ROUND(SUM(H148:H154),5)</f>
        <v>2326</v>
      </c>
      <c r="I155" s="29"/>
      <c r="J155" s="28">
        <f t="shared" si="10"/>
        <v>-2117</v>
      </c>
      <c r="K155" s="29"/>
      <c r="L155" s="28">
        <f>ROUND(SUM(L148:L154),5)</f>
        <v>1850.38</v>
      </c>
    </row>
    <row r="156" spans="1:12" s="17" customFormat="1" ht="15" x14ac:dyDescent="0.2">
      <c r="A156" s="27"/>
      <c r="B156" s="22"/>
      <c r="C156" s="21"/>
      <c r="D156" s="46"/>
      <c r="E156" s="21"/>
      <c r="F156" s="46"/>
      <c r="G156" s="21"/>
      <c r="H156" s="46"/>
      <c r="I156" s="46"/>
      <c r="J156" s="46"/>
      <c r="K156" s="46"/>
      <c r="L156" s="46"/>
    </row>
    <row r="157" spans="1:12" s="17" customFormat="1" ht="15" x14ac:dyDescent="0.2">
      <c r="B157" s="48" t="s">
        <v>12</v>
      </c>
      <c r="C157" s="49"/>
      <c r="D157" s="50"/>
      <c r="E157" s="49"/>
      <c r="F157" s="50"/>
      <c r="G157" s="49"/>
      <c r="H157" s="50"/>
      <c r="I157" s="50"/>
      <c r="J157" s="50"/>
      <c r="K157" s="50"/>
      <c r="L157" s="50"/>
    </row>
    <row r="158" spans="1:12" s="17" customFormat="1" ht="15" x14ac:dyDescent="0.2">
      <c r="A158" s="21"/>
      <c r="B158" s="22"/>
      <c r="C158" s="21" t="s">
        <v>42</v>
      </c>
      <c r="D158" s="41">
        <v>300</v>
      </c>
      <c r="E158" s="21"/>
      <c r="F158" s="41">
        <v>0</v>
      </c>
      <c r="G158" s="21"/>
      <c r="H158" s="41">
        <v>165</v>
      </c>
      <c r="I158" s="41"/>
      <c r="J158" s="41">
        <f>F158-D158</f>
        <v>-300</v>
      </c>
      <c r="K158" s="41"/>
      <c r="L158" s="41">
        <f>14.96+14.99+26.96+19.98+5.59+44.52+41.72+24.05+29.67+31.38+22.28</f>
        <v>276.10000000000002</v>
      </c>
    </row>
    <row r="159" spans="1:12" s="17" customFormat="1" thickBot="1" x14ac:dyDescent="0.25">
      <c r="A159" s="21"/>
      <c r="B159" s="22"/>
      <c r="C159" s="21" t="s">
        <v>85</v>
      </c>
      <c r="D159" s="41">
        <v>300</v>
      </c>
      <c r="E159" s="21"/>
      <c r="F159" s="41">
        <v>270.55</v>
      </c>
      <c r="G159" s="21"/>
      <c r="H159" s="41">
        <v>0</v>
      </c>
      <c r="I159" s="41"/>
      <c r="J159" s="41">
        <f>F159-D159</f>
        <v>-29.449999999999989</v>
      </c>
      <c r="K159" s="41"/>
      <c r="L159" s="41">
        <v>310.5</v>
      </c>
    </row>
    <row r="160" spans="1:12" s="17" customFormat="1" thickBot="1" x14ac:dyDescent="0.25">
      <c r="A160" s="27"/>
      <c r="B160" s="34"/>
      <c r="C160" s="27" t="s">
        <v>14</v>
      </c>
      <c r="D160" s="28">
        <f>SUM(D158:D159)</f>
        <v>600</v>
      </c>
      <c r="E160" s="21"/>
      <c r="F160" s="28">
        <f>SUM(F158:F159)</f>
        <v>270.55</v>
      </c>
      <c r="G160" s="21"/>
      <c r="H160" s="28">
        <f>SUM(H158:H159)</f>
        <v>165</v>
      </c>
      <c r="I160" s="29"/>
      <c r="J160" s="28">
        <f>F160-D160</f>
        <v>-329.45</v>
      </c>
      <c r="K160" s="29"/>
      <c r="L160" s="28">
        <f>SUM(L158:L159)</f>
        <v>586.6</v>
      </c>
    </row>
    <row r="161" spans="1:12" s="25" customFormat="1" ht="15" x14ac:dyDescent="0.2">
      <c r="B161" s="26"/>
      <c r="C161" s="27"/>
      <c r="D161" s="31"/>
      <c r="E161" s="27"/>
      <c r="F161" s="31"/>
      <c r="G161" s="27"/>
      <c r="H161" s="31"/>
      <c r="I161" s="32"/>
      <c r="J161" s="31"/>
      <c r="K161" s="32"/>
      <c r="L161" s="31"/>
    </row>
    <row r="162" spans="1:12" s="17" customFormat="1" ht="15" x14ac:dyDescent="0.2">
      <c r="B162" s="48" t="s">
        <v>29</v>
      </c>
      <c r="C162" s="49"/>
      <c r="D162" s="50"/>
      <c r="E162" s="49"/>
      <c r="F162" s="50"/>
      <c r="G162" s="49"/>
      <c r="H162" s="50"/>
      <c r="I162" s="50"/>
      <c r="J162" s="50"/>
      <c r="K162" s="50"/>
      <c r="L162" s="50"/>
    </row>
    <row r="163" spans="1:12" s="17" customFormat="1" ht="15" x14ac:dyDescent="0.2">
      <c r="A163" s="27"/>
      <c r="B163" s="30"/>
      <c r="C163" s="21" t="s">
        <v>41</v>
      </c>
      <c r="D163" s="41">
        <v>100</v>
      </c>
      <c r="E163" s="21"/>
      <c r="F163" s="41">
        <v>580.96</v>
      </c>
      <c r="G163" s="21"/>
      <c r="H163" s="41">
        <v>532</v>
      </c>
      <c r="I163" s="41"/>
      <c r="J163" s="41">
        <f t="shared" ref="J163:J173" si="11">F163-D163</f>
        <v>480.96000000000004</v>
      </c>
      <c r="K163" s="41"/>
      <c r="L163" s="41">
        <v>130</v>
      </c>
    </row>
    <row r="164" spans="1:12" s="17" customFormat="1" ht="15" x14ac:dyDescent="0.2">
      <c r="A164" s="27"/>
      <c r="B164" s="30"/>
      <c r="C164" s="21" t="s">
        <v>7</v>
      </c>
      <c r="D164" s="41">
        <v>200</v>
      </c>
      <c r="E164" s="21"/>
      <c r="F164" s="41">
        <v>0</v>
      </c>
      <c r="G164" s="21"/>
      <c r="H164" s="41">
        <v>203</v>
      </c>
      <c r="I164" s="41"/>
      <c r="J164" s="41">
        <f t="shared" si="11"/>
        <v>-200</v>
      </c>
      <c r="K164" s="41"/>
      <c r="L164" s="41">
        <v>35</v>
      </c>
    </row>
    <row r="165" spans="1:12" s="17" customFormat="1" ht="15" x14ac:dyDescent="0.2">
      <c r="A165" s="27"/>
      <c r="B165" s="30"/>
      <c r="C165" s="21" t="s">
        <v>131</v>
      </c>
      <c r="D165" s="41">
        <v>300</v>
      </c>
      <c r="E165" s="21"/>
      <c r="F165" s="41">
        <v>295.87</v>
      </c>
      <c r="G165" s="21"/>
      <c r="H165" s="41">
        <v>354</v>
      </c>
      <c r="I165" s="41"/>
      <c r="J165" s="41">
        <f t="shared" si="11"/>
        <v>-4.1299999999999955</v>
      </c>
      <c r="K165" s="41"/>
      <c r="L165" s="41">
        <v>30</v>
      </c>
    </row>
    <row r="166" spans="1:12" s="17" customFormat="1" ht="15" x14ac:dyDescent="0.2">
      <c r="A166" s="27"/>
      <c r="B166" s="30"/>
      <c r="C166" s="21" t="s">
        <v>5</v>
      </c>
      <c r="D166" s="41">
        <v>70</v>
      </c>
      <c r="E166" s="21"/>
      <c r="F166" s="41">
        <v>61.25</v>
      </c>
      <c r="G166" s="21"/>
      <c r="H166" s="41">
        <v>61</v>
      </c>
      <c r="I166" s="41"/>
      <c r="J166" s="41">
        <f t="shared" si="11"/>
        <v>-8.75</v>
      </c>
      <c r="K166" s="41"/>
      <c r="L166" s="41">
        <v>70</v>
      </c>
    </row>
    <row r="167" spans="1:12" s="17" customFormat="1" ht="15" x14ac:dyDescent="0.2">
      <c r="A167" s="27"/>
      <c r="B167" s="30"/>
      <c r="C167" s="21" t="s">
        <v>6</v>
      </c>
      <c r="D167" s="41">
        <v>750</v>
      </c>
      <c r="E167" s="27"/>
      <c r="F167" s="41">
        <v>0</v>
      </c>
      <c r="G167" s="27"/>
      <c r="H167" s="41">
        <v>750</v>
      </c>
      <c r="I167" s="41"/>
      <c r="J167" s="41">
        <f t="shared" si="11"/>
        <v>-750</v>
      </c>
      <c r="K167" s="41"/>
      <c r="L167" s="41">
        <v>750</v>
      </c>
    </row>
    <row r="168" spans="1:12" s="17" customFormat="1" ht="15" x14ac:dyDescent="0.2">
      <c r="A168" s="27"/>
      <c r="B168" s="30"/>
      <c r="C168" s="21" t="s">
        <v>6</v>
      </c>
      <c r="D168" s="41">
        <v>0</v>
      </c>
      <c r="E168" s="27"/>
      <c r="F168" s="41">
        <v>0</v>
      </c>
      <c r="G168" s="27"/>
      <c r="H168" s="41">
        <v>0</v>
      </c>
      <c r="I168" s="41"/>
      <c r="J168" s="41">
        <f t="shared" si="11"/>
        <v>0</v>
      </c>
      <c r="K168" s="41"/>
      <c r="L168" s="41">
        <v>750</v>
      </c>
    </row>
    <row r="169" spans="1:12" s="17" customFormat="1" ht="15" x14ac:dyDescent="0.2">
      <c r="A169" s="21"/>
      <c r="B169" s="22"/>
      <c r="C169" s="21" t="s">
        <v>30</v>
      </c>
      <c r="D169" s="41">
        <v>350</v>
      </c>
      <c r="E169" s="21"/>
      <c r="F169" s="41">
        <v>325.78000000000003</v>
      </c>
      <c r="G169" s="21"/>
      <c r="H169" s="41">
        <v>104</v>
      </c>
      <c r="I169" s="41"/>
      <c r="J169" s="41">
        <f t="shared" si="11"/>
        <v>-24.21999999999997</v>
      </c>
      <c r="K169" s="41"/>
      <c r="L169" s="41">
        <v>94.77</v>
      </c>
    </row>
    <row r="170" spans="1:12" s="17" customFormat="1" ht="15" x14ac:dyDescent="0.2">
      <c r="A170" s="27"/>
      <c r="B170" s="30"/>
      <c r="C170" s="21" t="s">
        <v>31</v>
      </c>
      <c r="D170" s="41">
        <v>450</v>
      </c>
      <c r="E170" s="21"/>
      <c r="F170" s="41">
        <v>450</v>
      </c>
      <c r="G170" s="21"/>
      <c r="H170" s="41">
        <v>365</v>
      </c>
      <c r="I170" s="41"/>
      <c r="J170" s="41">
        <f t="shared" si="11"/>
        <v>0</v>
      </c>
      <c r="K170" s="41"/>
      <c r="L170" s="41">
        <v>364.7</v>
      </c>
    </row>
    <row r="171" spans="1:12" s="17" customFormat="1" ht="15" x14ac:dyDescent="0.2">
      <c r="A171" s="21"/>
      <c r="B171" s="22"/>
      <c r="C171" s="21" t="s">
        <v>32</v>
      </c>
      <c r="D171" s="41">
        <v>498</v>
      </c>
      <c r="E171" s="21"/>
      <c r="F171" s="41">
        <v>498</v>
      </c>
      <c r="G171" s="21"/>
      <c r="H171" s="41">
        <v>468</v>
      </c>
      <c r="I171" s="41"/>
      <c r="J171" s="41">
        <f t="shared" si="11"/>
        <v>0</v>
      </c>
      <c r="K171" s="41"/>
      <c r="L171" s="41">
        <v>404</v>
      </c>
    </row>
    <row r="172" spans="1:12" s="17" customFormat="1" thickBot="1" x14ac:dyDescent="0.25">
      <c r="A172" s="21"/>
      <c r="B172" s="22"/>
      <c r="C172" s="21" t="s">
        <v>89</v>
      </c>
      <c r="D172" s="41">
        <v>275</v>
      </c>
      <c r="E172" s="21"/>
      <c r="F172" s="41">
        <v>0</v>
      </c>
      <c r="G172" s="21"/>
      <c r="H172" s="41">
        <v>276</v>
      </c>
      <c r="I172" s="41"/>
      <c r="J172" s="41">
        <f t="shared" si="11"/>
        <v>-275</v>
      </c>
      <c r="K172" s="41"/>
      <c r="L172" s="41">
        <v>0</v>
      </c>
    </row>
    <row r="173" spans="1:12" s="25" customFormat="1" thickBot="1" x14ac:dyDescent="0.25">
      <c r="B173" s="26"/>
      <c r="C173" s="27" t="s">
        <v>48</v>
      </c>
      <c r="D173" s="28">
        <f>SUM(D163:D172)</f>
        <v>2993</v>
      </c>
      <c r="E173" s="27"/>
      <c r="F173" s="28">
        <f>SUM(F163:F172)</f>
        <v>2211.86</v>
      </c>
      <c r="G173" s="27"/>
      <c r="H173" s="28">
        <f>SUM(H163:H172)</f>
        <v>3113</v>
      </c>
      <c r="I173" s="29"/>
      <c r="J173" s="28">
        <f t="shared" si="11"/>
        <v>-781.13999999999987</v>
      </c>
      <c r="K173" s="29"/>
      <c r="L173" s="28">
        <f>SUM(L163:L172)</f>
        <v>2628.47</v>
      </c>
    </row>
    <row r="174" spans="1:12" s="17" customFormat="1" ht="15" x14ac:dyDescent="0.2">
      <c r="B174" s="34"/>
      <c r="D174" s="57"/>
      <c r="F174" s="57"/>
      <c r="H174" s="57"/>
      <c r="I174" s="57"/>
      <c r="J174" s="57"/>
      <c r="K174" s="57"/>
      <c r="L174" s="57"/>
    </row>
    <row r="175" spans="1:12" s="17" customFormat="1" ht="15" x14ac:dyDescent="0.2">
      <c r="B175" s="48" t="s">
        <v>52</v>
      </c>
      <c r="C175" s="49"/>
      <c r="D175" s="50"/>
      <c r="E175" s="49"/>
      <c r="F175" s="50"/>
      <c r="G175" s="49"/>
      <c r="H175" s="50"/>
      <c r="I175" s="50"/>
      <c r="J175" s="50"/>
      <c r="K175" s="50"/>
      <c r="L175" s="50"/>
    </row>
    <row r="176" spans="1:12" s="17" customFormat="1" ht="15" x14ac:dyDescent="0.2">
      <c r="A176" s="21"/>
      <c r="B176" s="22"/>
      <c r="C176" s="21" t="s">
        <v>13</v>
      </c>
      <c r="D176" s="41">
        <v>100</v>
      </c>
      <c r="E176" s="21"/>
      <c r="F176" s="41">
        <v>100</v>
      </c>
      <c r="G176" s="21"/>
      <c r="H176" s="41">
        <v>130</v>
      </c>
      <c r="I176" s="41"/>
      <c r="J176" s="41">
        <f>F176-D176</f>
        <v>0</v>
      </c>
      <c r="K176" s="41"/>
      <c r="L176" s="41">
        <v>130</v>
      </c>
    </row>
    <row r="177" spans="1:12" s="17" customFormat="1" thickBot="1" x14ac:dyDescent="0.25">
      <c r="A177" s="21"/>
      <c r="B177" s="22"/>
      <c r="C177" s="21" t="s">
        <v>43</v>
      </c>
      <c r="D177" s="41">
        <v>0</v>
      </c>
      <c r="E177" s="21"/>
      <c r="F177" s="41">
        <v>0</v>
      </c>
      <c r="G177" s="21"/>
      <c r="H177" s="41">
        <f>15+571+57</f>
        <v>643</v>
      </c>
      <c r="I177" s="41"/>
      <c r="J177" s="41">
        <f>F177-D177</f>
        <v>0</v>
      </c>
      <c r="K177" s="41"/>
      <c r="L177" s="41">
        <v>0</v>
      </c>
    </row>
    <row r="178" spans="1:12" s="25" customFormat="1" thickBot="1" x14ac:dyDescent="0.25">
      <c r="B178" s="26"/>
      <c r="C178" s="27" t="s">
        <v>51</v>
      </c>
      <c r="D178" s="28">
        <f>SUM(D176:D177)</f>
        <v>100</v>
      </c>
      <c r="E178" s="27"/>
      <c r="F178" s="28">
        <f>SUM(F176:F177)</f>
        <v>100</v>
      </c>
      <c r="G178" s="27"/>
      <c r="H178" s="28">
        <f>SUM(H176:H177)</f>
        <v>773</v>
      </c>
      <c r="I178" s="29"/>
      <c r="J178" s="28">
        <f>F178-D178</f>
        <v>0</v>
      </c>
      <c r="K178" s="29"/>
      <c r="L178" s="28">
        <f>SUM(L176:L177)</f>
        <v>130</v>
      </c>
    </row>
    <row r="179" spans="1:12" s="17" customFormat="1" ht="15" x14ac:dyDescent="0.2">
      <c r="A179" s="21"/>
      <c r="B179" s="22"/>
      <c r="C179" s="21"/>
      <c r="D179" s="59"/>
      <c r="E179" s="21"/>
      <c r="F179" s="59"/>
      <c r="G179" s="21"/>
      <c r="H179" s="59"/>
      <c r="I179" s="46"/>
      <c r="J179" s="59"/>
      <c r="K179" s="46"/>
      <c r="L179" s="59"/>
    </row>
    <row r="180" spans="1:12" s="17" customFormat="1" ht="15" x14ac:dyDescent="0.2">
      <c r="A180" s="21"/>
      <c r="B180" s="22"/>
      <c r="C180" s="21" t="s">
        <v>27</v>
      </c>
      <c r="D180" s="46">
        <v>0</v>
      </c>
      <c r="E180" s="21"/>
      <c r="F180" s="46">
        <v>0</v>
      </c>
      <c r="G180" s="21"/>
      <c r="H180" s="46">
        <v>0</v>
      </c>
      <c r="I180" s="46"/>
      <c r="J180" s="46">
        <f>F180-D180</f>
        <v>0</v>
      </c>
      <c r="K180" s="46"/>
      <c r="L180" s="46">
        <v>926.84</v>
      </c>
    </row>
    <row r="181" spans="1:12" ht="17" thickBot="1" x14ac:dyDescent="0.25">
      <c r="A181" s="1"/>
      <c r="B181" s="3"/>
      <c r="C181" s="1"/>
      <c r="D181" s="5"/>
      <c r="E181" s="1"/>
      <c r="F181" s="5"/>
      <c r="G181" s="1"/>
      <c r="H181" s="5"/>
      <c r="I181" s="5"/>
      <c r="J181" s="5"/>
      <c r="K181" s="5"/>
      <c r="L181" s="5"/>
    </row>
    <row r="182" spans="1:12" x14ac:dyDescent="0.2">
      <c r="C182" s="8" t="s">
        <v>101</v>
      </c>
      <c r="D182" s="67">
        <f>SUM(D178,D173,D160,D155,D146,D141,D131,D124,D112,D106,D102,D88,D77,D84,D69,D55,D45,D35,D25,D15,D93)</f>
        <v>99893</v>
      </c>
      <c r="E182" s="17"/>
      <c r="F182" s="67">
        <f>SUM(F178,F173,F160,F155,F146,F141,F131,F124,F112,F106,F102,F88,F77,F84,F69,F55,F45,F35,F25,F15,F93)</f>
        <v>57783.87</v>
      </c>
      <c r="G182" s="17"/>
      <c r="H182" s="67">
        <f>SUM(H178,H173,H160,H155,H146,H141,H131,H124,H112,H106,H102,H88,H77,H84,H69,H55,H45,H35,H25,H15,H93)</f>
        <v>112694.97</v>
      </c>
      <c r="I182" s="32"/>
      <c r="J182" s="67">
        <f>F182-D182</f>
        <v>-42109.13</v>
      </c>
      <c r="K182" s="32"/>
      <c r="L182" s="67">
        <f>SUM(L178,L173,L160,L155,L146,L141,L131,L124,L112,L106,L102,L88,L77,L84,L69,L55,L45,L35,L25,L15,L93)</f>
        <v>122780.99</v>
      </c>
    </row>
    <row r="183" spans="1:12" ht="9" customHeight="1" thickBot="1" x14ac:dyDescent="0.25">
      <c r="A183" s="1"/>
      <c r="B183" s="3"/>
      <c r="C183" s="1"/>
      <c r="D183" s="46"/>
      <c r="E183" s="21"/>
      <c r="F183" s="46"/>
      <c r="G183" s="21"/>
      <c r="H183" s="46"/>
      <c r="I183" s="46"/>
      <c r="J183" s="46"/>
      <c r="K183" s="46"/>
      <c r="L183" s="46"/>
    </row>
    <row r="184" spans="1:12" x14ac:dyDescent="0.2">
      <c r="C184" s="8" t="s">
        <v>102</v>
      </c>
      <c r="D184" s="67">
        <f>D182-(D7+D18+D28+D38+D48+D58)</f>
        <v>99893</v>
      </c>
      <c r="E184" s="17"/>
      <c r="F184" s="67">
        <f>F182-(F7+F18+F28+F38+F48+F58)</f>
        <v>57783.87</v>
      </c>
      <c r="G184" s="17"/>
      <c r="H184" s="67">
        <f>H182-(H7+H18+H28+H38+H48+H58)</f>
        <v>74764.97</v>
      </c>
      <c r="I184" s="32"/>
      <c r="J184" s="67">
        <f>F184-D184</f>
        <v>-42109.13</v>
      </c>
      <c r="K184" s="32"/>
      <c r="L184" s="67">
        <f>L182-(L7+L18+L28+L38+L48+L58)</f>
        <v>122780.99</v>
      </c>
    </row>
    <row r="185" spans="1:12" ht="9" customHeight="1" thickBot="1" x14ac:dyDescent="0.25">
      <c r="A185" s="1"/>
      <c r="B185" s="3"/>
      <c r="C185" s="1"/>
      <c r="D185" s="46"/>
      <c r="E185" s="21"/>
      <c r="F185" s="46"/>
      <c r="G185" s="21"/>
      <c r="H185" s="46"/>
      <c r="I185" s="46"/>
      <c r="J185" s="46"/>
      <c r="K185" s="46"/>
      <c r="L185" s="46"/>
    </row>
    <row r="186" spans="1:12" x14ac:dyDescent="0.2">
      <c r="C186" s="8" t="s">
        <v>123</v>
      </c>
      <c r="D186" s="67">
        <f>D184-D84-D88-D93-D102-D106</f>
        <v>66043</v>
      </c>
      <c r="E186" s="17"/>
      <c r="F186" s="67">
        <f>F184-F84-F88-F93-F102-F106</f>
        <v>43701.670000000006</v>
      </c>
      <c r="G186" s="17"/>
      <c r="H186" s="67">
        <f>H184-H84-H88-H93-H102-H106</f>
        <v>41678.97</v>
      </c>
      <c r="I186" s="32"/>
      <c r="J186" s="67">
        <f>F186-D186</f>
        <v>-22341.329999999994</v>
      </c>
      <c r="K186" s="32"/>
      <c r="L186" s="67">
        <f>L184-L84-L88-L93-L102-L106</f>
        <v>88118.46</v>
      </c>
    </row>
  </sheetData>
  <printOptions horizontalCentered="1"/>
  <pageMargins left="0" right="0" top="0" bottom="0" header="0" footer="0"/>
  <pageSetup scale="77" fitToHeight="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4618-BDC2-7C44-9BFC-38D45F73782F}">
  <sheetPr>
    <tabColor theme="9"/>
    <pageSetUpPr fitToPage="1"/>
  </sheetPr>
  <dimension ref="A1:Q99"/>
  <sheetViews>
    <sheetView showGridLines="0" tabSelected="1" zoomScale="125" zoomScaleNormal="125" workbookViewId="0">
      <selection activeCell="J3" sqref="J3"/>
    </sheetView>
  </sheetViews>
  <sheetFormatPr baseColWidth="10" defaultColWidth="8.83203125" defaultRowHeight="16" x14ac:dyDescent="0.2"/>
  <cols>
    <col min="1" max="1" width="3" customWidth="1"/>
    <col min="2" max="2" width="29" style="4" customWidth="1"/>
    <col min="3" max="3" width="26" bestFit="1" customWidth="1"/>
    <col min="4" max="4" width="20.6640625" customWidth="1"/>
    <col min="5" max="5" width="2.33203125" customWidth="1"/>
    <col min="6" max="6" width="10.83203125" customWidth="1"/>
    <col min="7" max="7" width="2.33203125" customWidth="1"/>
    <col min="8" max="8" width="9.83203125" customWidth="1"/>
    <col min="9" max="9" width="2.33203125" customWidth="1"/>
    <col min="10" max="10" width="10.33203125" bestFit="1" customWidth="1"/>
    <col min="11" max="11" width="2.33203125" customWidth="1"/>
    <col min="12" max="12" width="9.83203125" customWidth="1"/>
    <col min="13" max="13" width="2.33203125" customWidth="1"/>
    <col min="14" max="14" width="9.83203125" customWidth="1"/>
  </cols>
  <sheetData>
    <row r="1" spans="1:14" x14ac:dyDescent="0.2">
      <c r="F1" s="6"/>
      <c r="H1" s="6"/>
      <c r="J1" s="6"/>
      <c r="K1" s="6"/>
      <c r="L1" s="6"/>
      <c r="M1" s="6"/>
      <c r="N1" s="6"/>
    </row>
    <row r="2" spans="1:14" ht="24" x14ac:dyDescent="0.3">
      <c r="B2" s="64" t="s">
        <v>185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">
      <c r="F3" s="6"/>
      <c r="H3" s="6"/>
      <c r="J3" s="6"/>
      <c r="K3" s="6"/>
      <c r="L3" s="6"/>
      <c r="M3" s="6"/>
      <c r="N3" s="6"/>
    </row>
    <row r="4" spans="1:14" s="12" customFormat="1" ht="46" thickBot="1" x14ac:dyDescent="0.25">
      <c r="A4" s="9"/>
      <c r="B4" s="10"/>
      <c r="C4" s="11" t="s">
        <v>0</v>
      </c>
      <c r="D4" s="11" t="s">
        <v>1</v>
      </c>
      <c r="E4" s="9"/>
      <c r="F4" s="11" t="s">
        <v>132</v>
      </c>
      <c r="G4" s="9"/>
      <c r="H4" s="11" t="s">
        <v>114</v>
      </c>
      <c r="I4" s="9"/>
      <c r="J4" s="11" t="s">
        <v>38</v>
      </c>
      <c r="K4" s="9"/>
      <c r="L4" s="11" t="s">
        <v>39</v>
      </c>
      <c r="M4" s="9"/>
      <c r="N4" s="66" t="s">
        <v>115</v>
      </c>
    </row>
    <row r="5" spans="1:14" s="16" customFormat="1" thickTop="1" x14ac:dyDescent="0.2">
      <c r="A5" s="13"/>
      <c r="B5" s="14"/>
      <c r="C5" s="15"/>
      <c r="D5" s="15"/>
      <c r="E5" s="13"/>
      <c r="F5" s="15"/>
      <c r="G5" s="13"/>
      <c r="H5" s="15"/>
      <c r="I5" s="13"/>
      <c r="J5" s="15"/>
      <c r="K5" s="13"/>
      <c r="L5" s="15"/>
      <c r="M5" s="13"/>
      <c r="N5" s="15"/>
    </row>
    <row r="6" spans="1:14" s="17" customFormat="1" ht="15" x14ac:dyDescent="0.2">
      <c r="B6" s="60" t="s">
        <v>148</v>
      </c>
      <c r="C6" s="19"/>
      <c r="D6" s="19"/>
      <c r="E6" s="19"/>
      <c r="F6" s="20"/>
      <c r="G6" s="19"/>
      <c r="H6" s="20"/>
      <c r="I6" s="19"/>
      <c r="J6" s="20"/>
      <c r="K6" s="19"/>
      <c r="L6" s="20"/>
      <c r="M6" s="19"/>
      <c r="N6" s="20"/>
    </row>
    <row r="7" spans="1:14" s="17" customFormat="1" ht="14" customHeight="1" x14ac:dyDescent="0.2">
      <c r="A7" s="21"/>
      <c r="B7" s="22"/>
      <c r="C7" s="21" t="s">
        <v>113</v>
      </c>
      <c r="D7" s="21"/>
      <c r="E7" s="21"/>
      <c r="F7" s="24">
        <v>0</v>
      </c>
      <c r="G7" s="21"/>
      <c r="H7" s="24">
        <v>0</v>
      </c>
      <c r="I7" s="21"/>
      <c r="J7" s="70">
        <v>20880</v>
      </c>
      <c r="K7" s="24"/>
      <c r="L7" s="24">
        <v>0</v>
      </c>
      <c r="M7" s="24"/>
      <c r="N7" s="24">
        <f>H7-J7</f>
        <v>-20880</v>
      </c>
    </row>
    <row r="8" spans="1:14" s="17" customFormat="1" ht="14" customHeight="1" thickBot="1" x14ac:dyDescent="0.25">
      <c r="A8" s="21"/>
      <c r="B8" s="22"/>
      <c r="C8" s="21" t="s">
        <v>43</v>
      </c>
      <c r="D8" s="21"/>
      <c r="E8" s="21"/>
      <c r="F8" s="24">
        <v>0</v>
      </c>
      <c r="G8" s="21"/>
      <c r="H8" s="24">
        <v>0</v>
      </c>
      <c r="I8" s="21"/>
      <c r="J8" s="24">
        <v>0</v>
      </c>
      <c r="K8" s="24"/>
      <c r="L8" s="24">
        <v>0</v>
      </c>
      <c r="M8" s="24"/>
      <c r="N8" s="24">
        <f t="shared" ref="N8:N9" si="0">H8-J8</f>
        <v>0</v>
      </c>
    </row>
    <row r="9" spans="1:14" s="25" customFormat="1" ht="18" customHeight="1" thickBot="1" x14ac:dyDescent="0.25">
      <c r="B9" s="26"/>
      <c r="C9" s="27" t="s">
        <v>147</v>
      </c>
      <c r="D9" s="27"/>
      <c r="E9" s="27"/>
      <c r="F9" s="28">
        <f>SUM(F7:F8)</f>
        <v>0</v>
      </c>
      <c r="G9" s="27"/>
      <c r="H9" s="28">
        <f>SUM(H7:H8)</f>
        <v>0</v>
      </c>
      <c r="I9" s="27"/>
      <c r="J9" s="28">
        <f>SUM(J7:J8)</f>
        <v>20880</v>
      </c>
      <c r="K9" s="29"/>
      <c r="L9" s="28">
        <f>SUM(L7:L8)</f>
        <v>0</v>
      </c>
      <c r="M9" s="29"/>
      <c r="N9" s="28">
        <f t="shared" si="0"/>
        <v>-20880</v>
      </c>
    </row>
    <row r="10" spans="1:14" s="12" customFormat="1" ht="15" x14ac:dyDescent="0.2">
      <c r="A10" s="9"/>
      <c r="B10" s="10"/>
      <c r="C10" s="33"/>
      <c r="D10" s="33"/>
      <c r="E10" s="9"/>
      <c r="F10" s="33"/>
      <c r="G10" s="9"/>
      <c r="H10" s="33"/>
      <c r="I10" s="9"/>
      <c r="J10" s="33"/>
      <c r="K10" s="9"/>
      <c r="L10" s="33"/>
      <c r="M10" s="9"/>
      <c r="N10" s="33"/>
    </row>
    <row r="11" spans="1:14" s="17" customFormat="1" ht="15" x14ac:dyDescent="0.2">
      <c r="B11" s="18" t="s">
        <v>104</v>
      </c>
      <c r="C11" s="19"/>
      <c r="D11" s="19"/>
      <c r="E11" s="19"/>
      <c r="F11" s="20"/>
      <c r="G11" s="19"/>
      <c r="H11" s="20"/>
      <c r="I11" s="19"/>
      <c r="J11" s="20"/>
      <c r="K11" s="19"/>
      <c r="L11" s="20"/>
      <c r="M11" s="19"/>
      <c r="N11" s="20"/>
    </row>
    <row r="12" spans="1:14" s="17" customFormat="1" ht="13" customHeight="1" x14ac:dyDescent="0.2">
      <c r="A12" s="21"/>
      <c r="B12" s="22"/>
      <c r="C12" s="21" t="s">
        <v>105</v>
      </c>
      <c r="D12" s="21"/>
      <c r="E12" s="21"/>
      <c r="F12" s="24">
        <v>0</v>
      </c>
      <c r="G12" s="21"/>
      <c r="H12" s="24">
        <v>0</v>
      </c>
      <c r="I12" s="21"/>
      <c r="J12" s="24">
        <v>0</v>
      </c>
      <c r="K12" s="24"/>
      <c r="L12" s="24">
        <v>0</v>
      </c>
      <c r="M12" s="24"/>
      <c r="N12" s="24">
        <f t="shared" ref="N12:N16" si="1">H12-J12</f>
        <v>0</v>
      </c>
    </row>
    <row r="13" spans="1:14" s="17" customFormat="1" ht="13" customHeight="1" x14ac:dyDescent="0.2">
      <c r="A13" s="21"/>
      <c r="B13" s="22"/>
      <c r="C13" s="21" t="s">
        <v>107</v>
      </c>
      <c r="D13" s="21"/>
      <c r="E13" s="21"/>
      <c r="F13" s="24">
        <v>2000</v>
      </c>
      <c r="G13" s="21"/>
      <c r="H13" s="24">
        <v>750</v>
      </c>
      <c r="I13" s="21"/>
      <c r="J13" s="24">
        <v>2600</v>
      </c>
      <c r="K13" s="24"/>
      <c r="L13" s="24">
        <v>4262</v>
      </c>
      <c r="M13" s="24"/>
      <c r="N13" s="24">
        <f t="shared" si="1"/>
        <v>-1850</v>
      </c>
    </row>
    <row r="14" spans="1:14" s="17" customFormat="1" ht="13" customHeight="1" x14ac:dyDescent="0.2">
      <c r="A14" s="21"/>
      <c r="B14" s="22"/>
      <c r="C14" s="21" t="s">
        <v>108</v>
      </c>
      <c r="D14" s="21"/>
      <c r="E14" s="21"/>
      <c r="F14" s="24">
        <v>0</v>
      </c>
      <c r="G14" s="21"/>
      <c r="H14" s="24">
        <v>0</v>
      </c>
      <c r="I14" s="21"/>
      <c r="J14" s="24">
        <v>0</v>
      </c>
      <c r="K14" s="24"/>
      <c r="L14" s="24">
        <v>0</v>
      </c>
      <c r="M14" s="24"/>
      <c r="N14" s="24">
        <f t="shared" si="1"/>
        <v>0</v>
      </c>
    </row>
    <row r="15" spans="1:14" s="17" customFormat="1" ht="13" customHeight="1" thickBot="1" x14ac:dyDescent="0.25">
      <c r="A15" s="21"/>
      <c r="B15" s="22"/>
      <c r="C15" s="21" t="s">
        <v>109</v>
      </c>
      <c r="D15" s="21"/>
      <c r="E15" s="21"/>
      <c r="F15" s="24">
        <v>0</v>
      </c>
      <c r="G15" s="21"/>
      <c r="H15" s="24">
        <v>0</v>
      </c>
      <c r="I15" s="21"/>
      <c r="J15" s="24">
        <v>0</v>
      </c>
      <c r="K15" s="24"/>
      <c r="L15" s="24">
        <v>0</v>
      </c>
      <c r="M15" s="24"/>
      <c r="N15" s="24">
        <f t="shared" si="1"/>
        <v>0</v>
      </c>
    </row>
    <row r="16" spans="1:14" s="25" customFormat="1" ht="18" customHeight="1" thickBot="1" x14ac:dyDescent="0.25">
      <c r="B16" s="26"/>
      <c r="C16" s="27" t="s">
        <v>104</v>
      </c>
      <c r="D16" s="27"/>
      <c r="E16" s="27"/>
      <c r="F16" s="28">
        <f>SUM(F12:F15)</f>
        <v>2000</v>
      </c>
      <c r="G16" s="27"/>
      <c r="H16" s="28">
        <f>SUM(H12:H15)</f>
        <v>750</v>
      </c>
      <c r="I16" s="27"/>
      <c r="J16" s="28">
        <f>SUM(J12:J15)</f>
        <v>2600</v>
      </c>
      <c r="K16" s="29"/>
      <c r="L16" s="28">
        <f>SUM(L12:L15)</f>
        <v>4262</v>
      </c>
      <c r="M16" s="29"/>
      <c r="N16" s="28">
        <f t="shared" si="1"/>
        <v>-1850</v>
      </c>
    </row>
    <row r="17" spans="1:14" s="17" customFormat="1" ht="15" x14ac:dyDescent="0.2">
      <c r="A17" s="27"/>
      <c r="B17" s="34"/>
      <c r="C17" s="27"/>
      <c r="D17" s="21"/>
      <c r="E17" s="21"/>
      <c r="F17" s="31"/>
      <c r="G17" s="21"/>
      <c r="H17" s="31"/>
      <c r="I17" s="21"/>
      <c r="J17" s="31"/>
      <c r="K17" s="32"/>
      <c r="L17" s="31"/>
      <c r="M17" s="32"/>
      <c r="N17" s="31"/>
    </row>
    <row r="18" spans="1:14" s="17" customFormat="1" ht="15" x14ac:dyDescent="0.2">
      <c r="B18" s="35" t="s">
        <v>56</v>
      </c>
      <c r="C18" s="36"/>
      <c r="D18" s="36"/>
      <c r="E18" s="36"/>
      <c r="F18" s="37"/>
      <c r="G18" s="36"/>
      <c r="H18" s="37"/>
      <c r="I18" s="36"/>
      <c r="J18" s="37"/>
      <c r="K18" s="37"/>
      <c r="L18" s="37"/>
      <c r="M18" s="37"/>
      <c r="N18" s="37"/>
    </row>
    <row r="19" spans="1:14" s="17" customFormat="1" ht="17" customHeight="1" x14ac:dyDescent="0.2">
      <c r="A19" s="21"/>
      <c r="B19" s="22"/>
      <c r="C19" s="21" t="s">
        <v>72</v>
      </c>
      <c r="D19" s="21"/>
      <c r="E19" s="21"/>
      <c r="F19" s="24">
        <v>0</v>
      </c>
      <c r="G19" s="21"/>
      <c r="H19" s="24">
        <v>0</v>
      </c>
      <c r="I19" s="21"/>
      <c r="J19" s="24">
        <v>0</v>
      </c>
      <c r="K19" s="24"/>
      <c r="L19" s="24">
        <v>529</v>
      </c>
      <c r="M19" s="24"/>
      <c r="N19" s="24">
        <f t="shared" ref="N19:N21" si="2">H19-J19</f>
        <v>0</v>
      </c>
    </row>
    <row r="20" spans="1:14" s="17" customFormat="1" ht="17" customHeight="1" thickBot="1" x14ac:dyDescent="0.25">
      <c r="A20" s="38"/>
      <c r="B20" s="10"/>
      <c r="C20" s="21" t="s">
        <v>43</v>
      </c>
      <c r="D20" s="21"/>
      <c r="E20" s="21"/>
      <c r="F20" s="39">
        <v>0</v>
      </c>
      <c r="G20" s="21"/>
      <c r="H20" s="39">
        <v>0</v>
      </c>
      <c r="I20" s="21"/>
      <c r="J20" s="39">
        <v>0</v>
      </c>
      <c r="K20" s="24"/>
      <c r="L20" s="39">
        <v>0</v>
      </c>
      <c r="M20" s="24"/>
      <c r="N20" s="39">
        <f t="shared" si="2"/>
        <v>0</v>
      </c>
    </row>
    <row r="21" spans="1:14" s="17" customFormat="1" ht="18" customHeight="1" thickBot="1" x14ac:dyDescent="0.25">
      <c r="A21" s="21"/>
      <c r="B21" s="34"/>
      <c r="C21" s="27" t="s">
        <v>57</v>
      </c>
      <c r="D21" s="21"/>
      <c r="E21" s="21"/>
      <c r="F21" s="28">
        <f>SUM(F19:F20)</f>
        <v>0</v>
      </c>
      <c r="G21" s="21"/>
      <c r="H21" s="28">
        <f>SUM(H19:H20)</f>
        <v>0</v>
      </c>
      <c r="I21" s="21"/>
      <c r="J21" s="28">
        <f>SUM(J19:J20)</f>
        <v>0</v>
      </c>
      <c r="K21" s="29"/>
      <c r="L21" s="28">
        <f>SUM(L19:L20)</f>
        <v>529</v>
      </c>
      <c r="M21" s="29"/>
      <c r="N21" s="28">
        <f t="shared" si="2"/>
        <v>0</v>
      </c>
    </row>
    <row r="22" spans="1:14" s="17" customFormat="1" ht="15" x14ac:dyDescent="0.2">
      <c r="A22" s="21"/>
      <c r="B22" s="34"/>
      <c r="C22" s="27"/>
      <c r="D22" s="21"/>
      <c r="E22" s="21"/>
      <c r="F22" s="31"/>
      <c r="G22" s="21"/>
      <c r="H22" s="31"/>
      <c r="I22" s="21"/>
      <c r="J22" s="31"/>
      <c r="K22" s="32"/>
      <c r="L22" s="31"/>
      <c r="M22" s="32"/>
      <c r="N22" s="31"/>
    </row>
    <row r="23" spans="1:14" s="17" customFormat="1" ht="15" x14ac:dyDescent="0.2">
      <c r="B23" s="35" t="s">
        <v>53</v>
      </c>
      <c r="C23" s="36"/>
      <c r="D23" s="36"/>
      <c r="E23" s="36"/>
      <c r="F23" s="37"/>
      <c r="G23" s="36"/>
      <c r="H23" s="37"/>
      <c r="I23" s="36"/>
      <c r="J23" s="37"/>
      <c r="K23" s="37"/>
      <c r="L23" s="37"/>
      <c r="M23" s="37"/>
      <c r="N23" s="37"/>
    </row>
    <row r="24" spans="1:14" s="17" customFormat="1" ht="13" customHeight="1" thickBot="1" x14ac:dyDescent="0.25">
      <c r="A24" s="21"/>
      <c r="B24" s="22"/>
      <c r="C24" s="23" t="s">
        <v>77</v>
      </c>
      <c r="D24" s="21"/>
      <c r="E24" s="21"/>
      <c r="F24" s="39">
        <v>0</v>
      </c>
      <c r="G24" s="21"/>
      <c r="H24" s="39">
        <v>0</v>
      </c>
      <c r="I24" s="21"/>
      <c r="J24" s="39">
        <v>0</v>
      </c>
      <c r="K24" s="24"/>
      <c r="L24" s="39">
        <v>0</v>
      </c>
      <c r="M24" s="24"/>
      <c r="N24" s="39">
        <f t="shared" ref="N24:N25" si="3">H24-J24</f>
        <v>0</v>
      </c>
    </row>
    <row r="25" spans="1:14" s="25" customFormat="1" ht="18" customHeight="1" thickBot="1" x14ac:dyDescent="0.25">
      <c r="B25" s="26"/>
      <c r="C25" s="27" t="s">
        <v>18</v>
      </c>
      <c r="D25" s="27"/>
      <c r="E25" s="27"/>
      <c r="F25" s="28">
        <f>ROUND(SUM(F24:F24),5)</f>
        <v>0</v>
      </c>
      <c r="G25" s="27"/>
      <c r="H25" s="28">
        <f>ROUND(SUM(H24:H24),5)</f>
        <v>0</v>
      </c>
      <c r="I25" s="27"/>
      <c r="J25" s="28">
        <f>ROUND(SUM(J24:J24),5)</f>
        <v>0</v>
      </c>
      <c r="K25" s="29"/>
      <c r="L25" s="28">
        <f>ROUND(SUM(L24:L24),5)</f>
        <v>0</v>
      </c>
      <c r="M25" s="29"/>
      <c r="N25" s="28">
        <f t="shared" si="3"/>
        <v>0</v>
      </c>
    </row>
    <row r="26" spans="1:14" s="25" customFormat="1" ht="15" x14ac:dyDescent="0.2">
      <c r="B26" s="26"/>
      <c r="C26" s="27"/>
      <c r="D26" s="27"/>
      <c r="E26" s="27"/>
      <c r="F26" s="40"/>
      <c r="G26" s="27"/>
      <c r="H26" s="40"/>
      <c r="I26" s="27"/>
      <c r="J26" s="40"/>
      <c r="K26" s="29"/>
      <c r="L26" s="40"/>
      <c r="M26" s="29"/>
      <c r="N26" s="40"/>
    </row>
    <row r="27" spans="1:14" s="17" customFormat="1" ht="15" x14ac:dyDescent="0.2">
      <c r="B27" s="35" t="s">
        <v>49</v>
      </c>
      <c r="C27" s="36"/>
      <c r="D27" s="36"/>
      <c r="E27" s="36"/>
      <c r="F27" s="37"/>
      <c r="G27" s="36"/>
      <c r="H27" s="37"/>
      <c r="I27" s="36"/>
      <c r="J27" s="37"/>
      <c r="K27" s="37"/>
      <c r="L27" s="37"/>
      <c r="M27" s="37"/>
      <c r="N27" s="37"/>
    </row>
    <row r="28" spans="1:14" s="17" customFormat="1" ht="16" customHeight="1" x14ac:dyDescent="0.2">
      <c r="A28" s="21"/>
      <c r="B28" s="22"/>
      <c r="C28" s="21" t="s">
        <v>68</v>
      </c>
      <c r="D28" s="21" t="s">
        <v>69</v>
      </c>
      <c r="E28" s="21"/>
      <c r="F28" s="24">
        <v>0</v>
      </c>
      <c r="G28" s="21"/>
      <c r="H28" s="24">
        <v>0</v>
      </c>
      <c r="I28" s="21"/>
      <c r="J28" s="24">
        <f>200</f>
        <v>200</v>
      </c>
      <c r="K28" s="24"/>
      <c r="L28" s="24">
        <f>151+90</f>
        <v>241</v>
      </c>
      <c r="M28" s="24"/>
      <c r="N28" s="24">
        <f t="shared" ref="N28:N30" si="4">H28-J28</f>
        <v>-200</v>
      </c>
    </row>
    <row r="29" spans="1:14" s="17" customFormat="1" ht="16" customHeight="1" thickBot="1" x14ac:dyDescent="0.25">
      <c r="A29" s="21"/>
      <c r="B29" s="22"/>
      <c r="C29" s="21" t="s">
        <v>81</v>
      </c>
      <c r="D29" s="21"/>
      <c r="E29" s="21"/>
      <c r="F29" s="24">
        <v>0</v>
      </c>
      <c r="G29" s="21"/>
      <c r="H29" s="24">
        <v>0</v>
      </c>
      <c r="I29" s="21"/>
      <c r="J29" s="24">
        <v>500</v>
      </c>
      <c r="K29" s="24"/>
      <c r="L29" s="24">
        <v>0</v>
      </c>
      <c r="M29" s="24"/>
      <c r="N29" s="24">
        <f t="shared" si="4"/>
        <v>-500</v>
      </c>
    </row>
    <row r="30" spans="1:14" s="25" customFormat="1" ht="18" customHeight="1" thickBot="1" x14ac:dyDescent="0.25">
      <c r="B30" s="26"/>
      <c r="C30" s="27" t="s">
        <v>80</v>
      </c>
      <c r="D30" s="27"/>
      <c r="E30" s="27"/>
      <c r="F30" s="28">
        <f>SUM(F28:F29)</f>
        <v>0</v>
      </c>
      <c r="G30" s="27"/>
      <c r="H30" s="28">
        <f>SUM(H28:H29)</f>
        <v>0</v>
      </c>
      <c r="I30" s="27"/>
      <c r="J30" s="28">
        <f>SUM(J28:J29)</f>
        <v>700</v>
      </c>
      <c r="K30" s="29"/>
      <c r="L30" s="28">
        <f>SUM(L28:L29)</f>
        <v>241</v>
      </c>
      <c r="M30" s="29"/>
      <c r="N30" s="28">
        <f t="shared" si="4"/>
        <v>-700</v>
      </c>
    </row>
    <row r="31" spans="1:14" s="25" customFormat="1" ht="15" x14ac:dyDescent="0.2">
      <c r="B31" s="26"/>
      <c r="C31" s="27"/>
      <c r="D31" s="27"/>
      <c r="E31" s="27"/>
      <c r="F31" s="31"/>
      <c r="G31" s="27"/>
      <c r="H31" s="31"/>
      <c r="I31" s="27"/>
      <c r="J31" s="31"/>
      <c r="K31" s="32"/>
      <c r="L31" s="31"/>
      <c r="M31" s="32"/>
      <c r="N31" s="31"/>
    </row>
    <row r="32" spans="1:14" s="17" customFormat="1" ht="15" x14ac:dyDescent="0.2">
      <c r="B32" s="35" t="s">
        <v>25</v>
      </c>
      <c r="C32" s="36"/>
      <c r="D32" s="36"/>
      <c r="E32" s="36"/>
      <c r="F32" s="37"/>
      <c r="G32" s="36"/>
      <c r="H32" s="37"/>
      <c r="I32" s="36"/>
      <c r="J32" s="37"/>
      <c r="K32" s="37"/>
      <c r="L32" s="37"/>
      <c r="M32" s="37"/>
      <c r="N32" s="37"/>
    </row>
    <row r="33" spans="1:17" s="17" customFormat="1" ht="13" customHeight="1" thickBot="1" x14ac:dyDescent="0.25">
      <c r="A33" s="21"/>
      <c r="B33" s="22"/>
      <c r="C33" s="23" t="s">
        <v>77</v>
      </c>
      <c r="D33" s="21"/>
      <c r="E33" s="21"/>
      <c r="F33" s="24"/>
      <c r="G33" s="21"/>
      <c r="H33" s="24"/>
      <c r="I33" s="21"/>
      <c r="J33" s="24"/>
      <c r="K33" s="24"/>
      <c r="L33" s="24">
        <v>0</v>
      </c>
      <c r="M33" s="24"/>
      <c r="N33" s="24">
        <f t="shared" ref="N33:N34" si="5">H33-J33</f>
        <v>0</v>
      </c>
    </row>
    <row r="34" spans="1:17" s="25" customFormat="1" ht="18" customHeight="1" thickBot="1" x14ac:dyDescent="0.25">
      <c r="B34" s="26"/>
      <c r="C34" s="27" t="s">
        <v>26</v>
      </c>
      <c r="D34" s="27"/>
      <c r="E34" s="27"/>
      <c r="F34" s="28">
        <f>SUM(F33:F33)</f>
        <v>0</v>
      </c>
      <c r="G34" s="27"/>
      <c r="H34" s="28">
        <f>SUM(H33:H33)</f>
        <v>0</v>
      </c>
      <c r="I34" s="27"/>
      <c r="J34" s="28">
        <f>SUM(J33:J33)</f>
        <v>0</v>
      </c>
      <c r="K34" s="29"/>
      <c r="L34" s="28">
        <f>SUM(L33:L33)</f>
        <v>0</v>
      </c>
      <c r="M34" s="29"/>
      <c r="N34" s="28">
        <f t="shared" si="5"/>
        <v>0</v>
      </c>
    </row>
    <row r="35" spans="1:17" s="25" customFormat="1" ht="15" x14ac:dyDescent="0.2">
      <c r="B35" s="26"/>
      <c r="C35" s="27"/>
      <c r="D35" s="27"/>
      <c r="E35" s="27"/>
      <c r="F35" s="40"/>
      <c r="G35" s="27"/>
      <c r="H35" s="40"/>
      <c r="I35" s="27"/>
      <c r="J35" s="40"/>
      <c r="K35" s="29"/>
      <c r="L35" s="40"/>
      <c r="M35" s="29"/>
      <c r="N35" s="40"/>
    </row>
    <row r="36" spans="1:17" s="17" customFormat="1" ht="15" x14ac:dyDescent="0.2">
      <c r="B36" s="35" t="s">
        <v>60</v>
      </c>
      <c r="C36" s="36"/>
      <c r="D36" s="36"/>
      <c r="E36" s="36"/>
      <c r="F36" s="37"/>
      <c r="G36" s="36"/>
      <c r="H36" s="37"/>
      <c r="I36" s="36"/>
      <c r="J36" s="37"/>
      <c r="K36" s="37"/>
      <c r="L36" s="37"/>
      <c r="M36" s="37"/>
      <c r="N36" s="37"/>
    </row>
    <row r="37" spans="1:17" s="17" customFormat="1" ht="13" customHeight="1" thickBot="1" x14ac:dyDescent="0.25">
      <c r="A37" s="21"/>
      <c r="B37" s="22"/>
      <c r="C37" s="23" t="s">
        <v>77</v>
      </c>
      <c r="D37" s="21"/>
      <c r="E37" s="21"/>
      <c r="F37" s="24">
        <v>0</v>
      </c>
      <c r="G37" s="21"/>
      <c r="H37" s="24">
        <v>0</v>
      </c>
      <c r="I37" s="21"/>
      <c r="J37" s="24">
        <v>0</v>
      </c>
      <c r="K37" s="24"/>
      <c r="L37" s="24">
        <v>0</v>
      </c>
      <c r="M37" s="24"/>
      <c r="N37" s="24">
        <f t="shared" ref="N37:N38" si="6">H37-J37</f>
        <v>0</v>
      </c>
    </row>
    <row r="38" spans="1:17" s="25" customFormat="1" ht="18" customHeight="1" thickBot="1" x14ac:dyDescent="0.25">
      <c r="B38" s="26"/>
      <c r="C38" s="27" t="s">
        <v>47</v>
      </c>
      <c r="D38" s="27"/>
      <c r="E38" s="27"/>
      <c r="F38" s="28">
        <f>ROUND(SUM(F36:F37),5)</f>
        <v>0</v>
      </c>
      <c r="G38" s="27"/>
      <c r="H38" s="28">
        <f>ROUND(SUM(H36:H37),5)</f>
        <v>0</v>
      </c>
      <c r="I38" s="27"/>
      <c r="J38" s="28">
        <f>ROUND(SUM(J36:J37),5)</f>
        <v>0</v>
      </c>
      <c r="K38" s="29"/>
      <c r="L38" s="28">
        <f>ROUND(SUM(L36:L37),5)</f>
        <v>0</v>
      </c>
      <c r="M38" s="29"/>
      <c r="N38" s="28">
        <f t="shared" si="6"/>
        <v>0</v>
      </c>
    </row>
    <row r="39" spans="1:17" s="25" customFormat="1" ht="15" x14ac:dyDescent="0.2">
      <c r="B39" s="26"/>
      <c r="C39" s="27"/>
      <c r="D39" s="27"/>
      <c r="E39" s="27"/>
      <c r="F39" s="40"/>
      <c r="G39" s="27"/>
      <c r="H39" s="40"/>
      <c r="I39" s="27"/>
      <c r="J39" s="40"/>
      <c r="K39" s="29"/>
      <c r="L39" s="40"/>
      <c r="M39" s="29"/>
      <c r="N39" s="40"/>
    </row>
    <row r="40" spans="1:17" s="17" customFormat="1" ht="15" x14ac:dyDescent="0.2">
      <c r="B40" s="35" t="s">
        <v>33</v>
      </c>
      <c r="C40" s="36"/>
      <c r="D40" s="36"/>
      <c r="E40" s="36"/>
      <c r="F40" s="37"/>
      <c r="G40" s="36"/>
      <c r="H40" s="37"/>
      <c r="I40" s="36"/>
      <c r="J40" s="37"/>
      <c r="K40" s="37"/>
      <c r="L40" s="37"/>
      <c r="M40" s="37"/>
      <c r="N40" s="37"/>
    </row>
    <row r="41" spans="1:17" s="17" customFormat="1" ht="13" customHeight="1" thickBot="1" x14ac:dyDescent="0.25">
      <c r="A41" s="21"/>
      <c r="B41" s="22"/>
      <c r="C41" s="23" t="s">
        <v>77</v>
      </c>
      <c r="D41" s="21"/>
      <c r="E41" s="21"/>
      <c r="F41" s="41">
        <v>0</v>
      </c>
      <c r="G41" s="21"/>
      <c r="H41" s="41">
        <v>0</v>
      </c>
      <c r="I41" s="21"/>
      <c r="J41" s="41">
        <v>0</v>
      </c>
      <c r="K41" s="41"/>
      <c r="L41" s="41">
        <v>0</v>
      </c>
      <c r="M41" s="41"/>
      <c r="N41" s="41">
        <f t="shared" ref="N41:N42" si="7">H41-J41</f>
        <v>0</v>
      </c>
    </row>
    <row r="42" spans="1:17" s="25" customFormat="1" ht="18" customHeight="1" thickBot="1" x14ac:dyDescent="0.25">
      <c r="B42" s="26"/>
      <c r="C42" s="27" t="s">
        <v>34</v>
      </c>
      <c r="D42" s="27"/>
      <c r="E42" s="27"/>
      <c r="F42" s="28">
        <f>ROUND(SUM(F40:F41),5)</f>
        <v>0</v>
      </c>
      <c r="G42" s="27"/>
      <c r="H42" s="28">
        <f>ROUND(SUM(H40:H41),5)</f>
        <v>0</v>
      </c>
      <c r="I42" s="27"/>
      <c r="J42" s="28">
        <f>ROUND(SUM(J40:J41),5)</f>
        <v>0</v>
      </c>
      <c r="K42" s="29"/>
      <c r="L42" s="28">
        <f>ROUND(SUM(L40:L41),5)</f>
        <v>0</v>
      </c>
      <c r="M42" s="29"/>
      <c r="N42" s="28">
        <f t="shared" si="7"/>
        <v>0</v>
      </c>
    </row>
    <row r="43" spans="1:17" s="25" customFormat="1" ht="15" x14ac:dyDescent="0.2">
      <c r="B43" s="26"/>
      <c r="C43" s="27"/>
      <c r="D43" s="27"/>
      <c r="E43" s="27"/>
      <c r="F43" s="31"/>
      <c r="G43" s="27"/>
      <c r="H43" s="31"/>
      <c r="I43" s="27"/>
      <c r="J43" s="31"/>
      <c r="K43" s="32"/>
      <c r="L43" s="31"/>
      <c r="M43" s="32"/>
      <c r="N43" s="31"/>
    </row>
    <row r="44" spans="1:17" s="17" customFormat="1" ht="15" x14ac:dyDescent="0.2">
      <c r="B44" s="42" t="s">
        <v>117</v>
      </c>
      <c r="C44" s="43"/>
      <c r="D44" s="43"/>
      <c r="E44" s="43"/>
      <c r="F44" s="44"/>
      <c r="G44" s="43"/>
      <c r="H44" s="44"/>
      <c r="I44" s="43"/>
      <c r="J44" s="44"/>
      <c r="K44" s="44"/>
      <c r="L44" s="44"/>
      <c r="M44" s="44"/>
      <c r="N44" s="44"/>
    </row>
    <row r="45" spans="1:17" s="17" customFormat="1" ht="17" customHeight="1" x14ac:dyDescent="0.2">
      <c r="B45" s="30"/>
      <c r="C45" s="21" t="s">
        <v>62</v>
      </c>
      <c r="D45" s="21"/>
      <c r="E45" s="21"/>
      <c r="F45" s="24">
        <v>15000</v>
      </c>
      <c r="G45" s="21"/>
      <c r="H45" s="24">
        <v>13205</v>
      </c>
      <c r="I45" s="21"/>
      <c r="J45" s="24">
        <v>12196</v>
      </c>
      <c r="K45" s="24"/>
      <c r="L45" s="24">
        <v>7159.6</v>
      </c>
      <c r="M45" s="24"/>
      <c r="N45" s="24">
        <f t="shared" ref="N45:N50" si="8">H45-J45</f>
        <v>1009</v>
      </c>
      <c r="Q45" s="45"/>
    </row>
    <row r="46" spans="1:17" s="17" customFormat="1" ht="17" customHeight="1" x14ac:dyDescent="0.2">
      <c r="B46" s="30"/>
      <c r="C46" s="21" t="s">
        <v>63</v>
      </c>
      <c r="D46" s="21"/>
      <c r="E46" s="21"/>
      <c r="F46" s="24">
        <v>7000</v>
      </c>
      <c r="G46" s="21"/>
      <c r="H46" s="24">
        <v>0</v>
      </c>
      <c r="I46" s="21"/>
      <c r="J46" s="24">
        <v>6770</v>
      </c>
      <c r="K46" s="24"/>
      <c r="L46" s="24">
        <v>2329.3999999999996</v>
      </c>
      <c r="M46" s="24"/>
      <c r="N46" s="24">
        <f t="shared" si="8"/>
        <v>-6770</v>
      </c>
      <c r="Q46" s="45"/>
    </row>
    <row r="47" spans="1:17" s="17" customFormat="1" ht="17" customHeight="1" x14ac:dyDescent="0.2">
      <c r="B47" s="30"/>
      <c r="C47" s="21" t="s">
        <v>43</v>
      </c>
      <c r="D47" s="21"/>
      <c r="E47" s="21"/>
      <c r="F47" s="24">
        <v>3000</v>
      </c>
      <c r="G47" s="21"/>
      <c r="H47" s="24">
        <v>0</v>
      </c>
      <c r="I47" s="21"/>
      <c r="J47" s="24">
        <v>3010</v>
      </c>
      <c r="K47" s="24"/>
      <c r="L47" s="24">
        <v>4080</v>
      </c>
      <c r="M47" s="24"/>
      <c r="N47" s="24">
        <f t="shared" si="8"/>
        <v>-3010</v>
      </c>
      <c r="Q47" s="45"/>
    </row>
    <row r="48" spans="1:17" s="51" customFormat="1" ht="17" customHeight="1" x14ac:dyDescent="0.2">
      <c r="B48" s="30"/>
      <c r="C48" s="21" t="s">
        <v>98</v>
      </c>
      <c r="D48" s="21"/>
      <c r="E48" s="21"/>
      <c r="F48" s="24">
        <v>0</v>
      </c>
      <c r="G48" s="21"/>
      <c r="H48" s="24">
        <v>0</v>
      </c>
      <c r="I48" s="21"/>
      <c r="J48" s="24">
        <v>0</v>
      </c>
      <c r="K48" s="24"/>
      <c r="L48" s="24">
        <v>0</v>
      </c>
      <c r="M48" s="24"/>
      <c r="N48" s="24">
        <f t="shared" si="8"/>
        <v>0</v>
      </c>
    </row>
    <row r="49" spans="1:14" s="17" customFormat="1" ht="17" customHeight="1" thickBot="1" x14ac:dyDescent="0.25">
      <c r="B49" s="30"/>
      <c r="C49" s="23" t="s">
        <v>77</v>
      </c>
      <c r="D49" s="21"/>
      <c r="E49" s="21"/>
      <c r="F49" s="24">
        <v>0</v>
      </c>
      <c r="G49" s="21"/>
      <c r="H49" s="24">
        <v>0</v>
      </c>
      <c r="I49" s="21"/>
      <c r="J49" s="24"/>
      <c r="K49" s="24"/>
      <c r="L49" s="24">
        <v>0</v>
      </c>
      <c r="M49" s="24"/>
      <c r="N49" s="24">
        <f t="shared" si="8"/>
        <v>0</v>
      </c>
    </row>
    <row r="50" spans="1:14" s="17" customFormat="1" ht="18" customHeight="1" thickBot="1" x14ac:dyDescent="0.25">
      <c r="B50" s="30"/>
      <c r="C50" s="27" t="s">
        <v>59</v>
      </c>
      <c r="D50" s="21"/>
      <c r="E50" s="21"/>
      <c r="F50" s="28">
        <f>SUM(F44:F49)</f>
        <v>25000</v>
      </c>
      <c r="G50" s="21"/>
      <c r="H50" s="28">
        <f>SUM(H44:H49)</f>
        <v>13205</v>
      </c>
      <c r="I50" s="21"/>
      <c r="J50" s="28">
        <f>SUM(J44:J49)</f>
        <v>21976</v>
      </c>
      <c r="K50" s="29"/>
      <c r="L50" s="28">
        <f>SUM(L44:L49)</f>
        <v>13569</v>
      </c>
      <c r="M50" s="29"/>
      <c r="N50" s="28">
        <f t="shared" si="8"/>
        <v>-8771</v>
      </c>
    </row>
    <row r="51" spans="1:14" s="17" customFormat="1" ht="15" x14ac:dyDescent="0.2">
      <c r="A51" s="27"/>
      <c r="B51" s="34"/>
      <c r="C51" s="27"/>
      <c r="D51" s="21"/>
      <c r="E51" s="21"/>
      <c r="F51" s="31"/>
      <c r="G51" s="21"/>
      <c r="H51" s="31"/>
      <c r="I51" s="21"/>
      <c r="J51" s="31"/>
      <c r="K51" s="32"/>
      <c r="L51" s="31"/>
      <c r="M51" s="32"/>
      <c r="N51" s="31"/>
    </row>
    <row r="52" spans="1:14" s="17" customFormat="1" ht="15" x14ac:dyDescent="0.2">
      <c r="B52" s="42" t="s">
        <v>9</v>
      </c>
      <c r="C52" s="43"/>
      <c r="D52" s="43"/>
      <c r="E52" s="43"/>
      <c r="F52" s="44"/>
      <c r="G52" s="43"/>
      <c r="H52" s="44"/>
      <c r="I52" s="43"/>
      <c r="J52" s="44"/>
      <c r="K52" s="44"/>
      <c r="L52" s="44"/>
      <c r="M52" s="44"/>
      <c r="N52" s="44"/>
    </row>
    <row r="53" spans="1:14" s="17" customFormat="1" ht="17" customHeight="1" x14ac:dyDescent="0.2">
      <c r="A53" s="21"/>
      <c r="B53" s="22"/>
      <c r="C53" s="21" t="s">
        <v>65</v>
      </c>
      <c r="D53" s="21"/>
      <c r="E53" s="21"/>
      <c r="F53" s="24">
        <v>0</v>
      </c>
      <c r="G53" s="21"/>
      <c r="H53" s="24">
        <v>0</v>
      </c>
      <c r="I53" s="21"/>
      <c r="J53" s="24">
        <v>0</v>
      </c>
      <c r="K53" s="24"/>
      <c r="L53" s="24">
        <v>955</v>
      </c>
      <c r="M53" s="24"/>
      <c r="N53" s="24">
        <f t="shared" ref="N53:N55" si="9">H53-J53</f>
        <v>0</v>
      </c>
    </row>
    <row r="54" spans="1:14" s="17" customFormat="1" ht="17" customHeight="1" thickBot="1" x14ac:dyDescent="0.25">
      <c r="A54" s="21"/>
      <c r="B54" s="22"/>
      <c r="C54" s="21" t="s">
        <v>64</v>
      </c>
      <c r="D54" s="21"/>
      <c r="E54" s="21"/>
      <c r="F54" s="39">
        <v>25000</v>
      </c>
      <c r="G54" s="21"/>
      <c r="H54" s="39">
        <v>1074</v>
      </c>
      <c r="I54" s="21"/>
      <c r="J54" s="39">
        <v>22369</v>
      </c>
      <c r="K54" s="24"/>
      <c r="L54" s="39">
        <f>2630+4005.25+4323.25+4464.5+3167.32</f>
        <v>18590.32</v>
      </c>
      <c r="M54" s="24"/>
      <c r="N54" s="39">
        <f t="shared" si="9"/>
        <v>-21295</v>
      </c>
    </row>
    <row r="55" spans="1:14" s="17" customFormat="1" ht="18" customHeight="1" thickBot="1" x14ac:dyDescent="0.25">
      <c r="A55" s="27"/>
      <c r="B55" s="34"/>
      <c r="C55" s="27" t="s">
        <v>11</v>
      </c>
      <c r="D55" s="21"/>
      <c r="E55" s="21"/>
      <c r="F55" s="28">
        <f>ROUND(SUM(F52:F54),5)</f>
        <v>25000</v>
      </c>
      <c r="G55" s="28"/>
      <c r="H55" s="28">
        <f>ROUND(SUM(H52:H54),5)</f>
        <v>1074</v>
      </c>
      <c r="I55" s="21"/>
      <c r="J55" s="28">
        <f>ROUND(SUM(J52:J54),5)</f>
        <v>22369</v>
      </c>
      <c r="K55" s="29"/>
      <c r="L55" s="28">
        <f>ROUND(SUM(L52:L54),5)</f>
        <v>19545.32</v>
      </c>
      <c r="M55" s="29"/>
      <c r="N55" s="28">
        <f t="shared" si="9"/>
        <v>-21295</v>
      </c>
    </row>
    <row r="56" spans="1:14" s="17" customFormat="1" ht="15" x14ac:dyDescent="0.2">
      <c r="A56" s="27"/>
      <c r="B56" s="34"/>
      <c r="C56" s="27"/>
      <c r="D56" s="21"/>
      <c r="E56" s="21"/>
      <c r="F56" s="40"/>
      <c r="G56" s="21"/>
      <c r="H56" s="40"/>
      <c r="I56" s="21"/>
      <c r="J56" s="40"/>
      <c r="K56" s="29"/>
      <c r="L56" s="40"/>
      <c r="M56" s="29"/>
      <c r="N56" s="40"/>
    </row>
    <row r="57" spans="1:14" s="17" customFormat="1" ht="15" x14ac:dyDescent="0.2">
      <c r="B57" s="42" t="s">
        <v>73</v>
      </c>
      <c r="C57" s="43"/>
      <c r="D57" s="43"/>
      <c r="E57" s="43"/>
      <c r="F57" s="44"/>
      <c r="G57" s="43"/>
      <c r="H57" s="44"/>
      <c r="I57" s="43"/>
      <c r="J57" s="44"/>
      <c r="K57" s="44"/>
      <c r="L57" s="44"/>
      <c r="M57" s="44"/>
      <c r="N57" s="44"/>
    </row>
    <row r="58" spans="1:14" s="17" customFormat="1" ht="17" customHeight="1" x14ac:dyDescent="0.2">
      <c r="A58" s="21"/>
      <c r="B58" s="22"/>
      <c r="C58" s="21" t="s">
        <v>74</v>
      </c>
      <c r="D58" s="21"/>
      <c r="E58" s="21"/>
      <c r="F58" s="41">
        <v>8000</v>
      </c>
      <c r="G58" s="21"/>
      <c r="H58" s="41">
        <v>8003</v>
      </c>
      <c r="I58" s="21"/>
      <c r="J58" s="65">
        <v>5293</v>
      </c>
      <c r="K58" s="41"/>
      <c r="L58" s="41">
        <v>721</v>
      </c>
      <c r="M58" s="41"/>
      <c r="N58" s="41">
        <f t="shared" ref="N58:N61" si="10">H58-J58</f>
        <v>2710</v>
      </c>
    </row>
    <row r="59" spans="1:14" s="17" customFormat="1" ht="18" customHeight="1" x14ac:dyDescent="0.2">
      <c r="A59" s="21"/>
      <c r="B59" s="22"/>
      <c r="C59" s="21" t="s">
        <v>75</v>
      </c>
      <c r="D59" s="21"/>
      <c r="E59" s="21"/>
      <c r="F59" s="41">
        <v>0</v>
      </c>
      <c r="G59" s="21"/>
      <c r="H59" s="41">
        <v>0</v>
      </c>
      <c r="I59" s="21"/>
      <c r="J59" s="41">
        <v>0</v>
      </c>
      <c r="K59" s="41"/>
      <c r="L59" s="41">
        <v>0</v>
      </c>
      <c r="M59" s="41"/>
      <c r="N59" s="41">
        <f t="shared" si="10"/>
        <v>0</v>
      </c>
    </row>
    <row r="60" spans="1:14" s="17" customFormat="1" ht="18" customHeight="1" thickBot="1" x14ac:dyDescent="0.25">
      <c r="A60" s="21"/>
      <c r="B60" s="22"/>
      <c r="C60" s="23" t="s">
        <v>77</v>
      </c>
      <c r="D60" s="21"/>
      <c r="E60" s="21"/>
      <c r="F60" s="41"/>
      <c r="G60" s="21"/>
      <c r="H60" s="41"/>
      <c r="I60" s="21"/>
      <c r="J60" s="41"/>
      <c r="K60" s="41"/>
      <c r="L60" s="41">
        <v>0</v>
      </c>
      <c r="M60" s="41"/>
      <c r="N60" s="41">
        <f t="shared" si="10"/>
        <v>0</v>
      </c>
    </row>
    <row r="61" spans="1:14" s="25" customFormat="1" ht="18" customHeight="1" thickBot="1" x14ac:dyDescent="0.25">
      <c r="A61" s="27"/>
      <c r="B61" s="26"/>
      <c r="C61" s="27" t="s">
        <v>76</v>
      </c>
      <c r="D61" s="27"/>
      <c r="E61" s="27"/>
      <c r="F61" s="28">
        <f>ROUND(SUM(F58:F60),5)</f>
        <v>8000</v>
      </c>
      <c r="G61" s="27"/>
      <c r="H61" s="28">
        <f>ROUND(SUM(H58:H60),5)</f>
        <v>8003</v>
      </c>
      <c r="I61" s="27"/>
      <c r="J61" s="28">
        <f>ROUND(SUM(J58:J60),5)</f>
        <v>5293</v>
      </c>
      <c r="K61" s="29"/>
      <c r="L61" s="28">
        <f>ROUND(SUM(L58:L60),5)</f>
        <v>721</v>
      </c>
      <c r="M61" s="29"/>
      <c r="N61" s="28">
        <f t="shared" si="10"/>
        <v>2710</v>
      </c>
    </row>
    <row r="62" spans="1:14" s="25" customFormat="1" ht="15" x14ac:dyDescent="0.2">
      <c r="B62" s="26"/>
      <c r="C62" s="27"/>
      <c r="D62" s="27"/>
      <c r="E62" s="27"/>
      <c r="F62" s="31"/>
      <c r="G62" s="27"/>
      <c r="H62" s="31"/>
      <c r="I62" s="27"/>
      <c r="J62" s="31"/>
      <c r="K62" s="32"/>
      <c r="L62" s="31"/>
      <c r="M62" s="32"/>
      <c r="N62" s="31"/>
    </row>
    <row r="63" spans="1:14" s="17" customFormat="1" ht="15" x14ac:dyDescent="0.2">
      <c r="B63" s="42" t="s">
        <v>44</v>
      </c>
      <c r="C63" s="43"/>
      <c r="D63" s="43"/>
      <c r="E63" s="43"/>
      <c r="F63" s="44"/>
      <c r="G63" s="43"/>
      <c r="H63" s="44"/>
      <c r="I63" s="43"/>
      <c r="J63" s="44"/>
      <c r="K63" s="44"/>
      <c r="L63" s="44"/>
      <c r="M63" s="44"/>
      <c r="N63" s="44"/>
    </row>
    <row r="64" spans="1:14" s="17" customFormat="1" ht="17" customHeight="1" thickBot="1" x14ac:dyDescent="0.25">
      <c r="A64" s="21"/>
      <c r="B64" s="22"/>
      <c r="C64" s="21" t="s">
        <v>70</v>
      </c>
      <c r="D64" s="21"/>
      <c r="E64" s="21"/>
      <c r="F64" s="41">
        <v>40000</v>
      </c>
      <c r="G64" s="21"/>
      <c r="H64" s="41">
        <v>54280</v>
      </c>
      <c r="I64" s="21"/>
      <c r="J64" s="41">
        <v>37002</v>
      </c>
      <c r="K64" s="41"/>
      <c r="L64" s="41">
        <v>43839</v>
      </c>
      <c r="M64" s="41"/>
      <c r="N64" s="41">
        <f t="shared" ref="N64:N65" si="11">H64-J64</f>
        <v>17278</v>
      </c>
    </row>
    <row r="65" spans="1:17" s="25" customFormat="1" ht="18" customHeight="1" thickBot="1" x14ac:dyDescent="0.25">
      <c r="A65" s="27"/>
      <c r="B65" s="26"/>
      <c r="C65" s="27" t="s">
        <v>46</v>
      </c>
      <c r="D65" s="27"/>
      <c r="E65" s="27"/>
      <c r="F65" s="28">
        <f>ROUND(SUM(F64:F64),5)</f>
        <v>40000</v>
      </c>
      <c r="G65" s="27"/>
      <c r="H65" s="28">
        <f>ROUND(SUM(H64:H64),5)</f>
        <v>54280</v>
      </c>
      <c r="I65" s="27"/>
      <c r="J65" s="28">
        <f>ROUND(SUM(J64:J64),5)</f>
        <v>37002</v>
      </c>
      <c r="K65" s="29"/>
      <c r="L65" s="28">
        <f>ROUND(SUM(L64:L64),5)</f>
        <v>43839</v>
      </c>
      <c r="M65" s="29"/>
      <c r="N65" s="28">
        <f t="shared" si="11"/>
        <v>17278</v>
      </c>
    </row>
    <row r="66" spans="1:17" s="17" customFormat="1" ht="15" x14ac:dyDescent="0.2">
      <c r="A66" s="21"/>
      <c r="B66" s="22"/>
      <c r="C66" s="21"/>
      <c r="D66" s="21"/>
      <c r="E66" s="21"/>
      <c r="F66" s="46"/>
      <c r="G66" s="21"/>
      <c r="H66" s="46"/>
      <c r="I66" s="21"/>
      <c r="J66" s="46"/>
      <c r="K66" s="46"/>
      <c r="L66" s="46"/>
      <c r="M66" s="46"/>
      <c r="N66" s="46"/>
    </row>
    <row r="67" spans="1:17" s="17" customFormat="1" ht="15" x14ac:dyDescent="0.2">
      <c r="B67" s="42" t="s">
        <v>54</v>
      </c>
      <c r="C67" s="43"/>
      <c r="D67" s="43"/>
      <c r="E67" s="43"/>
      <c r="F67" s="44"/>
      <c r="G67" s="43"/>
      <c r="H67" s="44"/>
      <c r="I67" s="43"/>
      <c r="J67" s="44"/>
      <c r="K67" s="44"/>
      <c r="L67" s="44"/>
      <c r="M67" s="44"/>
      <c r="N67" s="44"/>
    </row>
    <row r="68" spans="1:17" s="17" customFormat="1" ht="17" customHeight="1" x14ac:dyDescent="0.2">
      <c r="A68" s="38"/>
      <c r="B68" s="10"/>
      <c r="C68" s="21" t="s">
        <v>71</v>
      </c>
      <c r="D68" s="21"/>
      <c r="E68" s="21"/>
      <c r="F68" s="41">
        <v>0</v>
      </c>
      <c r="G68" s="21"/>
      <c r="H68" s="41">
        <v>800</v>
      </c>
      <c r="I68" s="21"/>
      <c r="J68" s="41">
        <v>5500</v>
      </c>
      <c r="K68" s="41"/>
      <c r="L68" s="41">
        <v>4515</v>
      </c>
      <c r="M68" s="41"/>
      <c r="N68" s="41">
        <f t="shared" ref="N68:N70" si="12">H68-J68</f>
        <v>-4700</v>
      </c>
      <c r="P68" s="52"/>
      <c r="Q68" s="41"/>
    </row>
    <row r="69" spans="1:17" s="17" customFormat="1" ht="17" customHeight="1" thickBot="1" x14ac:dyDescent="0.25">
      <c r="A69" s="38"/>
      <c r="B69" s="10"/>
      <c r="C69" s="21" t="s">
        <v>43</v>
      </c>
      <c r="D69" s="21"/>
      <c r="E69" s="21"/>
      <c r="F69" s="41">
        <v>4500</v>
      </c>
      <c r="G69" s="21"/>
      <c r="H69" s="41">
        <v>5123</v>
      </c>
      <c r="I69" s="21"/>
      <c r="J69" s="41">
        <v>0</v>
      </c>
      <c r="K69" s="41"/>
      <c r="L69" s="41">
        <v>0</v>
      </c>
      <c r="M69" s="41"/>
      <c r="N69" s="41">
        <f t="shared" si="12"/>
        <v>5123</v>
      </c>
    </row>
    <row r="70" spans="1:17" s="25" customFormat="1" ht="18" customHeight="1" thickBot="1" x14ac:dyDescent="0.25">
      <c r="A70" s="27"/>
      <c r="B70" s="26"/>
      <c r="C70" s="27" t="s">
        <v>55</v>
      </c>
      <c r="D70" s="27"/>
      <c r="E70" s="27"/>
      <c r="F70" s="28">
        <f>SUM(F68:F69)</f>
        <v>4500</v>
      </c>
      <c r="G70" s="27"/>
      <c r="H70" s="28">
        <f>SUM(H68:H69)</f>
        <v>5923</v>
      </c>
      <c r="I70" s="27"/>
      <c r="J70" s="28">
        <f>SUM(J68:J69)</f>
        <v>5500</v>
      </c>
      <c r="K70" s="29"/>
      <c r="L70" s="28">
        <f>SUM(L68:L69)</f>
        <v>4515</v>
      </c>
      <c r="M70" s="29"/>
      <c r="N70" s="28">
        <f t="shared" si="12"/>
        <v>423</v>
      </c>
    </row>
    <row r="71" spans="1:17" s="25" customFormat="1" ht="15" x14ac:dyDescent="0.2">
      <c r="B71" s="26"/>
      <c r="C71" s="27"/>
      <c r="D71" s="27"/>
      <c r="E71" s="27"/>
      <c r="F71" s="31"/>
      <c r="G71" s="27"/>
      <c r="H71" s="31"/>
      <c r="I71" s="27"/>
      <c r="J71" s="31"/>
      <c r="K71" s="32"/>
      <c r="L71" s="31"/>
      <c r="M71" s="32"/>
      <c r="N71" s="31"/>
    </row>
    <row r="72" spans="1:17" s="17" customFormat="1" ht="15" x14ac:dyDescent="0.2">
      <c r="B72" s="42" t="s">
        <v>79</v>
      </c>
      <c r="C72" s="43"/>
      <c r="D72" s="43"/>
      <c r="E72" s="43"/>
      <c r="F72" s="44"/>
      <c r="G72" s="43"/>
      <c r="H72" s="44"/>
      <c r="I72" s="43"/>
      <c r="J72" s="44"/>
      <c r="K72" s="44"/>
      <c r="L72" s="44"/>
      <c r="M72" s="44"/>
      <c r="N72" s="44"/>
    </row>
    <row r="73" spans="1:17" s="17" customFormat="1" ht="17" customHeight="1" x14ac:dyDescent="0.2">
      <c r="A73" s="21"/>
      <c r="B73" s="22"/>
      <c r="C73" s="21" t="s">
        <v>103</v>
      </c>
      <c r="D73" s="21" t="s">
        <v>87</v>
      </c>
      <c r="E73" s="21"/>
      <c r="F73" s="24">
        <v>500</v>
      </c>
      <c r="G73" s="21"/>
      <c r="H73" s="24">
        <v>375</v>
      </c>
      <c r="I73" s="21"/>
      <c r="J73" s="24">
        <v>85</v>
      </c>
      <c r="K73" s="24"/>
      <c r="L73" s="24">
        <v>916</v>
      </c>
      <c r="M73" s="24"/>
      <c r="N73" s="24">
        <f t="shared" ref="N73:N76" si="13">H73-J73</f>
        <v>290</v>
      </c>
    </row>
    <row r="74" spans="1:17" s="17" customFormat="1" ht="17" customHeight="1" x14ac:dyDescent="0.2">
      <c r="A74" s="21"/>
      <c r="B74" s="22"/>
      <c r="C74" s="21" t="s">
        <v>61</v>
      </c>
      <c r="D74" s="21" t="s">
        <v>96</v>
      </c>
      <c r="E74" s="21"/>
      <c r="F74" s="24">
        <v>3000</v>
      </c>
      <c r="G74" s="21"/>
      <c r="H74" s="24">
        <v>3204</v>
      </c>
      <c r="I74" s="21"/>
      <c r="J74" s="24">
        <v>1936</v>
      </c>
      <c r="K74" s="24"/>
      <c r="L74" s="24">
        <f>500+100</f>
        <v>600</v>
      </c>
      <c r="M74" s="24"/>
      <c r="N74" s="24">
        <f t="shared" si="13"/>
        <v>1268</v>
      </c>
    </row>
    <row r="75" spans="1:17" s="17" customFormat="1" ht="17" customHeight="1" thickBot="1" x14ac:dyDescent="0.25">
      <c r="A75" s="21"/>
      <c r="B75" s="22"/>
      <c r="C75" s="21" t="s">
        <v>97</v>
      </c>
      <c r="D75" s="21"/>
      <c r="E75" s="21"/>
      <c r="F75" s="24">
        <v>0</v>
      </c>
      <c r="G75" s="21"/>
      <c r="H75" s="24">
        <v>0</v>
      </c>
      <c r="I75" s="21"/>
      <c r="J75" s="24">
        <v>0</v>
      </c>
      <c r="K75" s="24"/>
      <c r="L75" s="24">
        <v>120</v>
      </c>
      <c r="M75" s="24"/>
      <c r="N75" s="24">
        <f t="shared" si="13"/>
        <v>0</v>
      </c>
    </row>
    <row r="76" spans="1:17" s="25" customFormat="1" ht="18" customHeight="1" thickBot="1" x14ac:dyDescent="0.25">
      <c r="B76" s="26"/>
      <c r="C76" s="27" t="s">
        <v>80</v>
      </c>
      <c r="D76" s="27"/>
      <c r="E76" s="27"/>
      <c r="F76" s="28">
        <f>ROUND(SUM(F72:F75),5)</f>
        <v>3500</v>
      </c>
      <c r="G76" s="27"/>
      <c r="H76" s="28">
        <f>ROUND(SUM(H72:H75),5)</f>
        <v>3579</v>
      </c>
      <c r="I76" s="27"/>
      <c r="J76" s="28">
        <f>ROUND(SUM(J72:J75),5)</f>
        <v>2021</v>
      </c>
      <c r="K76" s="29"/>
      <c r="L76" s="28">
        <f>ROUND(SUM(L72:L75),5)</f>
        <v>1636</v>
      </c>
      <c r="M76" s="29"/>
      <c r="N76" s="28">
        <f t="shared" si="13"/>
        <v>1558</v>
      </c>
    </row>
    <row r="77" spans="1:17" s="25" customFormat="1" ht="15" x14ac:dyDescent="0.2">
      <c r="B77" s="26"/>
      <c r="C77" s="27"/>
      <c r="D77" s="27"/>
      <c r="E77" s="27"/>
      <c r="F77" s="40"/>
      <c r="G77" s="27"/>
      <c r="H77" s="40"/>
      <c r="I77" s="27"/>
      <c r="J77" s="40"/>
      <c r="K77" s="29"/>
      <c r="L77" s="40"/>
      <c r="M77" s="29"/>
      <c r="N77" s="40"/>
    </row>
    <row r="78" spans="1:17" s="17" customFormat="1" ht="15" x14ac:dyDescent="0.2">
      <c r="B78" s="48" t="s">
        <v>12</v>
      </c>
      <c r="C78" s="49"/>
      <c r="D78" s="49"/>
      <c r="E78" s="49"/>
      <c r="F78" s="50"/>
      <c r="G78" s="49"/>
      <c r="H78" s="50"/>
      <c r="I78" s="49"/>
      <c r="J78" s="50"/>
      <c r="K78" s="50"/>
      <c r="L78" s="50"/>
      <c r="M78" s="50"/>
      <c r="N78" s="50"/>
    </row>
    <row r="79" spans="1:17" s="17" customFormat="1" ht="17" customHeight="1" thickBot="1" x14ac:dyDescent="0.25">
      <c r="A79" s="21"/>
      <c r="B79" s="22"/>
      <c r="C79" s="23" t="s">
        <v>77</v>
      </c>
      <c r="D79" s="21"/>
      <c r="E79" s="21"/>
      <c r="F79" s="24">
        <v>0</v>
      </c>
      <c r="G79" s="21"/>
      <c r="H79" s="24">
        <v>0</v>
      </c>
      <c r="I79" s="21"/>
      <c r="J79" s="24">
        <v>0</v>
      </c>
      <c r="K79" s="24"/>
      <c r="L79" s="24">
        <v>0</v>
      </c>
      <c r="M79" s="24"/>
      <c r="N79" s="24">
        <f t="shared" ref="N79:N80" si="14">H79-J79</f>
        <v>0</v>
      </c>
    </row>
    <row r="80" spans="1:17" s="17" customFormat="1" ht="18" customHeight="1" thickBot="1" x14ac:dyDescent="0.25">
      <c r="A80" s="27"/>
      <c r="B80" s="34"/>
      <c r="C80" s="27" t="s">
        <v>14</v>
      </c>
      <c r="D80" s="21"/>
      <c r="E80" s="21"/>
      <c r="F80" s="28">
        <f>SUM(F79:F79)</f>
        <v>0</v>
      </c>
      <c r="G80" s="21"/>
      <c r="H80" s="28">
        <f>SUM(H79:H79)</f>
        <v>0</v>
      </c>
      <c r="I80" s="21"/>
      <c r="J80" s="28">
        <f>SUM(J79:J79)</f>
        <v>0</v>
      </c>
      <c r="K80" s="29"/>
      <c r="L80" s="28">
        <f>SUM(L79:L79)</f>
        <v>0</v>
      </c>
      <c r="M80" s="29"/>
      <c r="N80" s="28">
        <f t="shared" si="14"/>
        <v>0</v>
      </c>
    </row>
    <row r="81" spans="1:14" s="17" customFormat="1" ht="15" x14ac:dyDescent="0.2">
      <c r="B81" s="34"/>
    </row>
    <row r="82" spans="1:14" s="17" customFormat="1" ht="15" x14ac:dyDescent="0.2">
      <c r="B82" s="48" t="s">
        <v>29</v>
      </c>
      <c r="C82" s="49"/>
      <c r="D82" s="49"/>
      <c r="E82" s="49"/>
      <c r="F82" s="50"/>
      <c r="G82" s="49"/>
      <c r="H82" s="50"/>
      <c r="I82" s="49"/>
      <c r="J82" s="50"/>
      <c r="K82" s="50"/>
      <c r="L82" s="50"/>
      <c r="M82" s="50"/>
      <c r="N82" s="50"/>
    </row>
    <row r="83" spans="1:14" s="17" customFormat="1" ht="17" customHeight="1" x14ac:dyDescent="0.2">
      <c r="A83" s="27"/>
      <c r="B83" s="30"/>
      <c r="C83" s="21" t="s">
        <v>66</v>
      </c>
      <c r="D83" s="21"/>
      <c r="E83" s="21"/>
      <c r="F83" s="24">
        <v>0</v>
      </c>
      <c r="G83" s="21"/>
      <c r="H83" s="24">
        <v>0</v>
      </c>
      <c r="I83" s="21"/>
      <c r="J83" s="24">
        <v>0</v>
      </c>
      <c r="K83" s="24"/>
      <c r="L83" s="24">
        <v>0</v>
      </c>
      <c r="M83" s="24"/>
      <c r="N83" s="24">
        <f t="shared" ref="N83:N86" si="15">H83-J83</f>
        <v>0</v>
      </c>
    </row>
    <row r="84" spans="1:14" s="17" customFormat="1" ht="17" customHeight="1" x14ac:dyDescent="0.2">
      <c r="A84" s="27"/>
      <c r="B84" s="30"/>
      <c r="C84" s="21" t="s">
        <v>67</v>
      </c>
      <c r="D84" s="21"/>
      <c r="E84" s="21"/>
      <c r="F84" s="24">
        <v>0</v>
      </c>
      <c r="G84" s="21"/>
      <c r="H84" s="24">
        <v>100</v>
      </c>
      <c r="I84" s="21"/>
      <c r="J84" s="24">
        <v>14</v>
      </c>
      <c r="K84" s="24"/>
      <c r="L84" s="24">
        <f>17.59+10.64+0.66+19</f>
        <v>47.89</v>
      </c>
      <c r="M84" s="24"/>
      <c r="N84" s="24">
        <f t="shared" si="15"/>
        <v>86</v>
      </c>
    </row>
    <row r="85" spans="1:14" s="17" customFormat="1" ht="13" customHeight="1" thickBot="1" x14ac:dyDescent="0.25">
      <c r="A85" s="21"/>
      <c r="B85" s="22"/>
      <c r="C85" s="23" t="s">
        <v>77</v>
      </c>
      <c r="D85" s="21"/>
      <c r="E85" s="21"/>
      <c r="F85" s="24">
        <v>0</v>
      </c>
      <c r="G85" s="21"/>
      <c r="H85" s="24">
        <v>0</v>
      </c>
      <c r="I85" s="21"/>
      <c r="J85" s="24">
        <v>0</v>
      </c>
      <c r="K85" s="24"/>
      <c r="L85" s="24">
        <v>0</v>
      </c>
      <c r="M85" s="24"/>
      <c r="N85" s="24">
        <f t="shared" si="15"/>
        <v>0</v>
      </c>
    </row>
    <row r="86" spans="1:14" s="25" customFormat="1" ht="18" customHeight="1" thickBot="1" x14ac:dyDescent="0.25">
      <c r="B86" s="26"/>
      <c r="C86" s="27" t="s">
        <v>48</v>
      </c>
      <c r="D86" s="27"/>
      <c r="E86" s="27"/>
      <c r="F86" s="28">
        <f>SUM(F83:F85)</f>
        <v>0</v>
      </c>
      <c r="G86" s="27"/>
      <c r="H86" s="28">
        <f>SUM(H83:H85)</f>
        <v>100</v>
      </c>
      <c r="I86" s="27"/>
      <c r="J86" s="28">
        <f>SUM(J83:J85)</f>
        <v>14</v>
      </c>
      <c r="K86" s="29"/>
      <c r="L86" s="28">
        <f>SUM(L83:L85)</f>
        <v>47.89</v>
      </c>
      <c r="M86" s="29"/>
      <c r="N86" s="28">
        <f t="shared" si="15"/>
        <v>86</v>
      </c>
    </row>
    <row r="87" spans="1:14" s="25" customFormat="1" ht="15" x14ac:dyDescent="0.2">
      <c r="B87" s="26"/>
      <c r="C87" s="27"/>
      <c r="D87" s="27"/>
      <c r="E87" s="27"/>
      <c r="F87" s="40"/>
      <c r="G87" s="27"/>
      <c r="H87" s="40"/>
      <c r="I87" s="27"/>
      <c r="J87" s="40"/>
      <c r="K87" s="29"/>
      <c r="L87" s="40"/>
      <c r="M87" s="29"/>
      <c r="N87" s="40"/>
    </row>
    <row r="88" spans="1:14" s="17" customFormat="1" ht="15" x14ac:dyDescent="0.2">
      <c r="B88" s="48" t="s">
        <v>72</v>
      </c>
      <c r="C88" s="49"/>
      <c r="D88" s="49"/>
      <c r="E88" s="49"/>
      <c r="F88" s="50"/>
      <c r="G88" s="49"/>
      <c r="H88" s="50"/>
      <c r="I88" s="49"/>
      <c r="J88" s="50"/>
      <c r="K88" s="50"/>
      <c r="L88" s="50"/>
      <c r="M88" s="50"/>
      <c r="N88" s="50"/>
    </row>
    <row r="89" spans="1:14" s="17" customFormat="1" ht="17" customHeight="1" x14ac:dyDescent="0.2">
      <c r="A89" s="21"/>
      <c r="B89" s="22"/>
      <c r="C89" s="21" t="s">
        <v>88</v>
      </c>
      <c r="D89" s="21"/>
      <c r="E89" s="21"/>
      <c r="F89" s="24">
        <v>500</v>
      </c>
      <c r="G89" s="21"/>
      <c r="H89" s="24">
        <v>500</v>
      </c>
      <c r="I89" s="21"/>
      <c r="J89" s="24">
        <v>500</v>
      </c>
      <c r="K89" s="24"/>
      <c r="L89" s="24">
        <v>500</v>
      </c>
      <c r="M89" s="24"/>
      <c r="N89" s="24">
        <f t="shared" ref="N89:N92" si="16">H89-J89</f>
        <v>0</v>
      </c>
    </row>
    <row r="90" spans="1:14" s="17" customFormat="1" ht="17" customHeight="1" x14ac:dyDescent="0.2">
      <c r="A90" s="21"/>
      <c r="B90" s="22"/>
      <c r="C90" s="21" t="s">
        <v>111</v>
      </c>
      <c r="D90" s="21"/>
      <c r="E90" s="21"/>
      <c r="F90" s="24">
        <v>200</v>
      </c>
      <c r="G90" s="21"/>
      <c r="H90" s="24">
        <v>203</v>
      </c>
      <c r="I90" s="21"/>
      <c r="J90" s="24">
        <v>116</v>
      </c>
      <c r="K90" s="24"/>
      <c r="L90" s="24"/>
      <c r="M90" s="24"/>
      <c r="N90" s="24">
        <f t="shared" si="16"/>
        <v>87</v>
      </c>
    </row>
    <row r="91" spans="1:14" s="17" customFormat="1" ht="17" customHeight="1" x14ac:dyDescent="0.2">
      <c r="A91" s="21"/>
      <c r="B91" s="22"/>
      <c r="C91" s="21" t="s">
        <v>116</v>
      </c>
      <c r="D91" s="21"/>
      <c r="E91" s="21"/>
      <c r="F91" s="24">
        <v>0</v>
      </c>
      <c r="G91" s="21"/>
      <c r="H91" s="24">
        <v>0</v>
      </c>
      <c r="I91" s="21"/>
      <c r="J91" s="24">
        <v>1539</v>
      </c>
      <c r="K91" s="24"/>
      <c r="L91" s="24">
        <v>0</v>
      </c>
      <c r="M91" s="24"/>
      <c r="N91" s="24">
        <f t="shared" si="16"/>
        <v>-1539</v>
      </c>
    </row>
    <row r="92" spans="1:14" s="17" customFormat="1" ht="17" customHeight="1" thickBot="1" x14ac:dyDescent="0.25">
      <c r="A92" s="21"/>
      <c r="B92" s="22"/>
      <c r="C92" s="21" t="s">
        <v>118</v>
      </c>
      <c r="D92" s="21"/>
      <c r="E92" s="21"/>
      <c r="F92" s="24">
        <v>0</v>
      </c>
      <c r="G92" s="21"/>
      <c r="H92" s="24">
        <v>0</v>
      </c>
      <c r="I92" s="21"/>
      <c r="J92" s="24">
        <v>20000</v>
      </c>
      <c r="K92" s="24"/>
      <c r="L92" s="24"/>
      <c r="M92" s="24"/>
      <c r="N92" s="24">
        <f t="shared" si="16"/>
        <v>-20000</v>
      </c>
    </row>
    <row r="93" spans="1:14" s="25" customFormat="1" ht="18" customHeight="1" thickBot="1" x14ac:dyDescent="0.25">
      <c r="B93" s="26"/>
      <c r="C93" s="27" t="s">
        <v>51</v>
      </c>
      <c r="D93" s="27"/>
      <c r="E93" s="27"/>
      <c r="F93" s="28">
        <f>SUM(F89:F91)</f>
        <v>700</v>
      </c>
      <c r="G93" s="27"/>
      <c r="H93" s="28">
        <f>SUM(H89:H91)</f>
        <v>703</v>
      </c>
      <c r="I93" s="27"/>
      <c r="J93" s="28">
        <f>SUM(J89:J92)</f>
        <v>22155</v>
      </c>
      <c r="K93" s="29"/>
      <c r="L93" s="28">
        <f>SUM(L89:L91)</f>
        <v>500</v>
      </c>
      <c r="M93" s="29"/>
      <c r="N93" s="28">
        <f>H93-J93</f>
        <v>-21452</v>
      </c>
    </row>
    <row r="94" spans="1:14" ht="6" customHeight="1" thickBot="1" x14ac:dyDescent="0.25">
      <c r="A94" s="1"/>
      <c r="B94" s="3"/>
      <c r="C94" s="1"/>
      <c r="D94" s="1"/>
      <c r="E94" s="1"/>
      <c r="F94" s="2"/>
      <c r="G94" s="1"/>
      <c r="H94" s="2"/>
      <c r="I94" s="1"/>
      <c r="J94" s="2"/>
      <c r="K94" s="1"/>
      <c r="L94" s="2"/>
      <c r="M94" s="1"/>
      <c r="N94" s="2"/>
    </row>
    <row r="95" spans="1:14" x14ac:dyDescent="0.2">
      <c r="C95" s="8" t="s">
        <v>101</v>
      </c>
      <c r="F95" s="61">
        <f>SUM(F93,F86,F80,F76,F70,F65,F61,F55,F16,F50,F42,F38,F34,F30,F25,F21,,F9)</f>
        <v>108700</v>
      </c>
      <c r="H95" s="61">
        <f>SUM(H93,H86,H80,H76,H70,H65,H61,H55,H16,H50,H42,H38,H34,H30,H25,H21,,H9)</f>
        <v>87617</v>
      </c>
      <c r="J95" s="61">
        <f>SUM(J93,J86,J80,J76,J70,J65,J61,J55,J16,J50,J42,J38,J34,J30,J25,J21,,J9)</f>
        <v>140510</v>
      </c>
      <c r="K95" s="27"/>
      <c r="L95" s="61">
        <f>SUM(L93,L86,L80,L76,L70,L65,L61,L55,L16,L50,L42,L38,L34,L30,L25,L21,,L9)</f>
        <v>89405.209999999992</v>
      </c>
      <c r="M95" s="27"/>
      <c r="N95" s="61">
        <f>H95-J95</f>
        <v>-52893</v>
      </c>
    </row>
    <row r="96" spans="1:14" ht="11" customHeight="1" thickBot="1" x14ac:dyDescent="0.25">
      <c r="F96" s="62"/>
      <c r="H96" s="62"/>
      <c r="J96" s="17"/>
      <c r="K96" s="17"/>
      <c r="L96" s="62"/>
      <c r="M96" s="17"/>
      <c r="N96" s="17"/>
    </row>
    <row r="97" spans="3:14" x14ac:dyDescent="0.2">
      <c r="C97" s="8" t="s">
        <v>151</v>
      </c>
      <c r="F97" s="61">
        <f>F95-(F9)</f>
        <v>108700</v>
      </c>
      <c r="H97" s="61">
        <f>H95-(H9)</f>
        <v>87617</v>
      </c>
      <c r="J97" s="61">
        <f>J95-(J9)</f>
        <v>119630</v>
      </c>
      <c r="K97" s="27"/>
      <c r="L97" s="61">
        <f>L95-(L9)</f>
        <v>89405.209999999992</v>
      </c>
      <c r="M97" s="27"/>
      <c r="N97" s="61">
        <f>H97-J97</f>
        <v>-32013</v>
      </c>
    </row>
    <row r="98" spans="3:14" ht="11" customHeight="1" thickBot="1" x14ac:dyDescent="0.25">
      <c r="F98" s="62"/>
      <c r="H98" s="62"/>
      <c r="J98" s="17"/>
      <c r="K98" s="17"/>
      <c r="L98" s="62"/>
      <c r="M98" s="17"/>
      <c r="N98" s="17"/>
    </row>
    <row r="99" spans="3:14" x14ac:dyDescent="0.2">
      <c r="C99" s="8" t="s">
        <v>124</v>
      </c>
      <c r="F99" s="61">
        <f>F97-('BUDGET EXPENSE'!D84+'BUDGET EXPENSE'!D88+'BUDGET EXPENSE'!D93+'BUDGET EXPENSE'!D102+'BUDGET EXPENSE'!D106)</f>
        <v>74850</v>
      </c>
      <c r="H99" s="61">
        <f>H97-('BUDGET EXPENSE'!F84+'BUDGET EXPENSE'!F88+'BUDGET EXPENSE'!F93+'BUDGET EXPENSE'!F102+'BUDGET EXPENSE'!F106)</f>
        <v>73534.8</v>
      </c>
      <c r="J99" s="61">
        <f>J97-('BUDGET EXPENSE'!H84+'BUDGET EXPENSE'!H88+'BUDGET EXPENSE'!H93+'BUDGET EXPENSE'!H102+'BUDGET EXPENSE'!H106)</f>
        <v>86544</v>
      </c>
      <c r="K99" s="27"/>
      <c r="L99" s="61">
        <f>L97-('BUDGET EXPENSE'!L84+'BUDGET EXPENSE'!L88+'BUDGET EXPENSE'!L93+'BUDGET EXPENSE'!L102+'BUDGET EXPENSE'!L106)</f>
        <v>54742.679999999993</v>
      </c>
      <c r="M99" s="27"/>
      <c r="N99" s="61">
        <f>H99-J99</f>
        <v>-13009.199999999997</v>
      </c>
    </row>
  </sheetData>
  <printOptions horizontalCentered="1"/>
  <pageMargins left="0" right="0" top="0" bottom="0" header="0" footer="0"/>
  <pageSetup scale="71" fitToHeight="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6BDB-9CA8-8A49-89FE-0580B21AF558}">
  <sheetPr>
    <tabColor theme="9"/>
    <pageSetUpPr fitToPage="1"/>
  </sheetPr>
  <dimension ref="A1:N65"/>
  <sheetViews>
    <sheetView showGridLines="0" tabSelected="1" zoomScale="125" zoomScaleNormal="125" workbookViewId="0">
      <selection activeCell="J3" sqref="J3"/>
    </sheetView>
  </sheetViews>
  <sheetFormatPr baseColWidth="10" defaultColWidth="8.83203125" defaultRowHeight="16" x14ac:dyDescent="0.2"/>
  <cols>
    <col min="1" max="1" width="3" customWidth="1"/>
    <col min="2" max="2" width="37.33203125" style="4" customWidth="1"/>
    <col min="3" max="3" width="26" bestFit="1" customWidth="1"/>
    <col min="4" max="5" width="4.6640625" customWidth="1"/>
    <col min="6" max="6" width="10.83203125" customWidth="1"/>
    <col min="7" max="7" width="2.33203125" customWidth="1"/>
    <col min="8" max="8" width="9.83203125" customWidth="1"/>
    <col min="9" max="9" width="2.33203125" customWidth="1"/>
    <col min="10" max="10" width="10.33203125" bestFit="1" customWidth="1"/>
    <col min="11" max="11" width="2.33203125" customWidth="1"/>
    <col min="12" max="12" width="9.83203125" customWidth="1"/>
    <col min="13" max="13" width="2.33203125" customWidth="1"/>
    <col min="14" max="14" width="9.83203125" customWidth="1"/>
  </cols>
  <sheetData>
    <row r="1" spans="1:14" x14ac:dyDescent="0.2">
      <c r="F1" s="6"/>
      <c r="H1" s="6"/>
      <c r="J1" s="6"/>
      <c r="K1" s="6"/>
      <c r="L1" s="6"/>
      <c r="M1" s="6"/>
      <c r="N1" s="6"/>
    </row>
    <row r="2" spans="1:14" ht="24" x14ac:dyDescent="0.3">
      <c r="B2" s="64" t="s">
        <v>184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">
      <c r="F3" s="6"/>
      <c r="H3" s="6"/>
      <c r="J3" s="6"/>
      <c r="K3" s="6"/>
      <c r="L3" s="6"/>
      <c r="M3" s="6"/>
      <c r="N3" s="6"/>
    </row>
    <row r="4" spans="1:14" s="12" customFormat="1" ht="46" thickBot="1" x14ac:dyDescent="0.25">
      <c r="A4" s="9"/>
      <c r="B4" s="10"/>
      <c r="C4" s="11" t="s">
        <v>0</v>
      </c>
      <c r="D4" s="11"/>
      <c r="E4" s="9"/>
      <c r="F4" s="11" t="s">
        <v>132</v>
      </c>
      <c r="G4" s="9"/>
      <c r="H4" s="11" t="s">
        <v>114</v>
      </c>
      <c r="I4" s="9"/>
      <c r="J4" s="11" t="s">
        <v>38</v>
      </c>
      <c r="K4" s="9"/>
      <c r="L4" s="11" t="s">
        <v>39</v>
      </c>
      <c r="M4" s="9"/>
      <c r="N4" s="66" t="s">
        <v>115</v>
      </c>
    </row>
    <row r="5" spans="1:14" s="16" customFormat="1" thickTop="1" x14ac:dyDescent="0.2">
      <c r="A5" s="13"/>
      <c r="B5" s="14"/>
      <c r="C5" s="15"/>
      <c r="D5" s="15"/>
      <c r="E5" s="13"/>
      <c r="F5" s="15"/>
      <c r="G5" s="13"/>
      <c r="H5" s="15"/>
      <c r="I5" s="13"/>
      <c r="J5" s="15"/>
      <c r="K5" s="13"/>
      <c r="L5" s="15"/>
      <c r="M5" s="13"/>
      <c r="N5" s="15"/>
    </row>
    <row r="6" spans="1:14" s="17" customFormat="1" ht="15" x14ac:dyDescent="0.2">
      <c r="B6" s="60" t="s">
        <v>78</v>
      </c>
      <c r="C6" s="19"/>
      <c r="D6" s="19"/>
      <c r="E6" s="19"/>
      <c r="F6" s="20"/>
      <c r="G6" s="19"/>
      <c r="H6" s="20"/>
      <c r="I6" s="19"/>
      <c r="J6" s="20"/>
      <c r="K6" s="19"/>
      <c r="L6" s="20"/>
      <c r="M6" s="19"/>
      <c r="N6" s="20"/>
    </row>
    <row r="7" spans="1:14" s="17" customFormat="1" ht="14" customHeight="1" x14ac:dyDescent="0.2">
      <c r="A7" s="21"/>
      <c r="B7" s="22"/>
      <c r="C7" s="21" t="s">
        <v>113</v>
      </c>
      <c r="D7" s="21"/>
      <c r="E7" s="21"/>
      <c r="F7" s="24">
        <f>'BUDGET INCOME'!F9</f>
        <v>0</v>
      </c>
      <c r="G7" s="21"/>
      <c r="H7" s="24">
        <f>'BUDGET INCOME'!H9</f>
        <v>0</v>
      </c>
      <c r="I7" s="21"/>
      <c r="J7" s="24">
        <f>'BUDGET INCOME'!J9</f>
        <v>20880</v>
      </c>
      <c r="K7" s="24"/>
      <c r="L7" s="24">
        <f>'BUDGET INCOME'!L9</f>
        <v>0</v>
      </c>
      <c r="M7" s="24"/>
      <c r="N7" s="24">
        <f>H7-J7</f>
        <v>-20880</v>
      </c>
    </row>
    <row r="8" spans="1:14" s="17" customFormat="1" ht="14" customHeight="1" x14ac:dyDescent="0.2">
      <c r="A8" s="21"/>
      <c r="B8" s="22"/>
      <c r="C8" s="21" t="s">
        <v>152</v>
      </c>
      <c r="D8" s="21"/>
      <c r="E8" s="21"/>
      <c r="F8" s="24">
        <f>'BUDGET INCOME'!F16</f>
        <v>2000</v>
      </c>
      <c r="G8" s="21"/>
      <c r="H8" s="24">
        <f>'BUDGET INCOME'!H16</f>
        <v>750</v>
      </c>
      <c r="I8" s="21"/>
      <c r="J8" s="24">
        <f>'BUDGET INCOME'!J16</f>
        <v>2600</v>
      </c>
      <c r="K8" s="24"/>
      <c r="L8" s="24">
        <f>'BUDGET INCOME'!L16</f>
        <v>4262</v>
      </c>
      <c r="M8" s="24"/>
      <c r="N8" s="24">
        <f t="shared" ref="N8:N17" si="0">H8-J8</f>
        <v>-1850</v>
      </c>
    </row>
    <row r="9" spans="1:14" s="17" customFormat="1" ht="14" customHeight="1" x14ac:dyDescent="0.2">
      <c r="A9" s="21"/>
      <c r="B9" s="22"/>
      <c r="C9" s="21" t="s">
        <v>153</v>
      </c>
      <c r="D9" s="21"/>
      <c r="E9" s="21"/>
      <c r="F9" s="24">
        <f>'BUDGET INCOME'!F21</f>
        <v>0</v>
      </c>
      <c r="G9" s="21"/>
      <c r="H9" s="24">
        <f>'BUDGET INCOME'!H21</f>
        <v>0</v>
      </c>
      <c r="I9" s="21"/>
      <c r="J9" s="24">
        <f>'BUDGET INCOME'!J21</f>
        <v>0</v>
      </c>
      <c r="K9" s="24"/>
      <c r="L9" s="24">
        <f>'BUDGET INCOME'!L21</f>
        <v>529</v>
      </c>
      <c r="M9" s="24"/>
      <c r="N9" s="24">
        <f t="shared" si="0"/>
        <v>0</v>
      </c>
    </row>
    <row r="10" spans="1:14" s="17" customFormat="1" ht="14" customHeight="1" x14ac:dyDescent="0.2">
      <c r="A10" s="21"/>
      <c r="B10" s="22"/>
      <c r="C10" s="21" t="s">
        <v>154</v>
      </c>
      <c r="D10" s="21"/>
      <c r="E10" s="21"/>
      <c r="F10" s="24">
        <f>'BUDGET INCOME'!F30</f>
        <v>0</v>
      </c>
      <c r="G10" s="21"/>
      <c r="H10" s="24">
        <f>'BUDGET INCOME'!H30</f>
        <v>0</v>
      </c>
      <c r="I10" s="21"/>
      <c r="J10" s="24">
        <f>'BUDGET INCOME'!J30</f>
        <v>700</v>
      </c>
      <c r="K10" s="24"/>
      <c r="L10" s="24">
        <f>'BUDGET INCOME'!L30</f>
        <v>241</v>
      </c>
      <c r="M10" s="24"/>
      <c r="N10" s="24">
        <f t="shared" si="0"/>
        <v>-700</v>
      </c>
    </row>
    <row r="11" spans="1:14" s="17" customFormat="1" ht="14" customHeight="1" x14ac:dyDescent="0.2">
      <c r="A11" s="21"/>
      <c r="B11" s="22"/>
      <c r="C11" s="21" t="s">
        <v>155</v>
      </c>
      <c r="D11" s="21"/>
      <c r="E11" s="21"/>
      <c r="F11" s="24">
        <f>'BUDGET INCOME'!F50</f>
        <v>25000</v>
      </c>
      <c r="G11" s="21"/>
      <c r="H11" s="24">
        <f>'BUDGET INCOME'!H50</f>
        <v>13205</v>
      </c>
      <c r="I11" s="21"/>
      <c r="J11" s="24">
        <f>'BUDGET INCOME'!J50</f>
        <v>21976</v>
      </c>
      <c r="K11" s="24"/>
      <c r="L11" s="24">
        <f>'BUDGET INCOME'!L50</f>
        <v>13569</v>
      </c>
      <c r="M11" s="24"/>
      <c r="N11" s="24">
        <f t="shared" si="0"/>
        <v>-8771</v>
      </c>
    </row>
    <row r="12" spans="1:14" s="17" customFormat="1" ht="14" customHeight="1" x14ac:dyDescent="0.2">
      <c r="A12" s="21"/>
      <c r="B12" s="22"/>
      <c r="C12" s="21" t="s">
        <v>9</v>
      </c>
      <c r="D12" s="21"/>
      <c r="E12" s="21"/>
      <c r="F12" s="24">
        <f>'BUDGET INCOME'!F55</f>
        <v>25000</v>
      </c>
      <c r="G12" s="21"/>
      <c r="H12" s="24">
        <f>'BUDGET INCOME'!H55</f>
        <v>1074</v>
      </c>
      <c r="I12" s="21"/>
      <c r="J12" s="24">
        <f>'BUDGET INCOME'!J55</f>
        <v>22369</v>
      </c>
      <c r="K12" s="24"/>
      <c r="L12" s="24">
        <f>'BUDGET INCOME'!L55</f>
        <v>19545.32</v>
      </c>
      <c r="M12" s="24"/>
      <c r="N12" s="24">
        <f t="shared" si="0"/>
        <v>-21295</v>
      </c>
    </row>
    <row r="13" spans="1:14" s="17" customFormat="1" ht="14" customHeight="1" x14ac:dyDescent="0.2">
      <c r="A13" s="21"/>
      <c r="B13" s="22"/>
      <c r="C13" s="21" t="s">
        <v>156</v>
      </c>
      <c r="D13" s="21"/>
      <c r="E13" s="21"/>
      <c r="F13" s="24">
        <f>'BUDGET INCOME'!F61</f>
        <v>8000</v>
      </c>
      <c r="G13" s="21"/>
      <c r="H13" s="24">
        <f>'BUDGET INCOME'!H61</f>
        <v>8003</v>
      </c>
      <c r="I13" s="21"/>
      <c r="J13" s="24">
        <f>'BUDGET INCOME'!J61</f>
        <v>5293</v>
      </c>
      <c r="K13" s="24"/>
      <c r="L13" s="24">
        <f>'BUDGET INCOME'!L61</f>
        <v>721</v>
      </c>
      <c r="M13" s="24"/>
      <c r="N13" s="24">
        <f t="shared" si="0"/>
        <v>2710</v>
      </c>
    </row>
    <row r="14" spans="1:14" s="17" customFormat="1" ht="14" customHeight="1" x14ac:dyDescent="0.2">
      <c r="A14" s="21"/>
      <c r="B14" s="22"/>
      <c r="C14" s="21" t="s">
        <v>157</v>
      </c>
      <c r="D14" s="21"/>
      <c r="E14" s="21"/>
      <c r="F14" s="24">
        <f>'BUDGET INCOME'!F65</f>
        <v>40000</v>
      </c>
      <c r="G14" s="21"/>
      <c r="H14" s="24">
        <f>'BUDGET INCOME'!H65</f>
        <v>54280</v>
      </c>
      <c r="I14" s="21"/>
      <c r="J14" s="24">
        <f>'BUDGET INCOME'!J65</f>
        <v>37002</v>
      </c>
      <c r="K14" s="24"/>
      <c r="L14" s="24">
        <f>'BUDGET INCOME'!L65</f>
        <v>43839</v>
      </c>
      <c r="M14" s="24"/>
      <c r="N14" s="24">
        <f t="shared" si="0"/>
        <v>17278</v>
      </c>
    </row>
    <row r="15" spans="1:14" s="17" customFormat="1" ht="14" customHeight="1" x14ac:dyDescent="0.2">
      <c r="A15" s="21"/>
      <c r="B15" s="22"/>
      <c r="C15" s="21" t="s">
        <v>158</v>
      </c>
      <c r="D15" s="21"/>
      <c r="E15" s="21"/>
      <c r="F15" s="24">
        <f>'BUDGET INCOME'!F70</f>
        <v>4500</v>
      </c>
      <c r="G15" s="21"/>
      <c r="H15" s="24">
        <f>'BUDGET INCOME'!H70</f>
        <v>5923</v>
      </c>
      <c r="I15" s="21"/>
      <c r="J15" s="24">
        <f>'BUDGET INCOME'!J70</f>
        <v>5500</v>
      </c>
      <c r="K15" s="24"/>
      <c r="L15" s="24">
        <f>'BUDGET INCOME'!L70</f>
        <v>4515</v>
      </c>
      <c r="M15" s="24"/>
      <c r="N15" s="24">
        <f t="shared" si="0"/>
        <v>423</v>
      </c>
    </row>
    <row r="16" spans="1:14" s="17" customFormat="1" ht="14" customHeight="1" x14ac:dyDescent="0.2">
      <c r="A16" s="21"/>
      <c r="B16" s="22"/>
      <c r="C16" s="21" t="s">
        <v>79</v>
      </c>
      <c r="D16" s="21"/>
      <c r="E16" s="21"/>
      <c r="F16" s="24">
        <f>'BUDGET INCOME'!F76</f>
        <v>3500</v>
      </c>
      <c r="G16" s="21"/>
      <c r="H16" s="24">
        <f>'BUDGET INCOME'!H76</f>
        <v>3579</v>
      </c>
      <c r="I16" s="21"/>
      <c r="J16" s="24">
        <f>'BUDGET INCOME'!J76</f>
        <v>2021</v>
      </c>
      <c r="K16" s="24"/>
      <c r="L16" s="24">
        <f>'BUDGET INCOME'!L76</f>
        <v>1636</v>
      </c>
      <c r="M16" s="24"/>
      <c r="N16" s="24">
        <f t="shared" si="0"/>
        <v>1558</v>
      </c>
    </row>
    <row r="17" spans="1:14" s="17" customFormat="1" ht="14" customHeight="1" x14ac:dyDescent="0.2">
      <c r="A17" s="21"/>
      <c r="B17" s="22"/>
      <c r="C17" s="21" t="s">
        <v>43</v>
      </c>
      <c r="D17" s="21"/>
      <c r="E17" s="21"/>
      <c r="F17" s="24">
        <f>'BUDGET INCOME'!F86+'BUDGET INCOME'!F93+'BUDGET INCOME'!F80+'BUDGET INCOME'!F42+'BUDGET INCOME'!F38+'BUDGET INCOME'!F34+'BUDGET INCOME'!F25</f>
        <v>700</v>
      </c>
      <c r="G17" s="21"/>
      <c r="H17" s="24">
        <f>'BUDGET INCOME'!H86+'BUDGET INCOME'!H93+'BUDGET INCOME'!H80+'BUDGET INCOME'!H42+'BUDGET INCOME'!H38+'BUDGET INCOME'!H34+'BUDGET INCOME'!H25</f>
        <v>803</v>
      </c>
      <c r="I17" s="21"/>
      <c r="J17" s="24">
        <f>'BUDGET INCOME'!J86+'BUDGET INCOME'!J93+'BUDGET INCOME'!J80+'BUDGET INCOME'!J42+'BUDGET INCOME'!J38+'BUDGET INCOME'!J34+'BUDGET INCOME'!J25</f>
        <v>22169</v>
      </c>
      <c r="K17" s="24"/>
      <c r="L17" s="24">
        <f>'BUDGET INCOME'!L86+'BUDGET INCOME'!L93+'BUDGET INCOME'!L80+'BUDGET INCOME'!L42+'BUDGET INCOME'!L38+'BUDGET INCOME'!L34+'BUDGET INCOME'!L25</f>
        <v>547.89</v>
      </c>
      <c r="M17" s="24"/>
      <c r="N17" s="24">
        <f t="shared" si="0"/>
        <v>-21366</v>
      </c>
    </row>
    <row r="18" spans="1:14" s="17" customFormat="1" ht="14" customHeight="1" thickBot="1" x14ac:dyDescent="0.25">
      <c r="A18" s="21"/>
      <c r="B18" s="22"/>
      <c r="C18" s="21"/>
      <c r="D18" s="21"/>
      <c r="E18" s="21"/>
      <c r="F18" s="24"/>
      <c r="G18" s="21"/>
      <c r="H18" s="24"/>
      <c r="I18" s="21"/>
      <c r="J18" s="24"/>
      <c r="K18" s="24"/>
      <c r="L18" s="24"/>
      <c r="M18" s="24"/>
      <c r="N18" s="24">
        <f t="shared" ref="N18:N19" si="1">H18-J18</f>
        <v>0</v>
      </c>
    </row>
    <row r="19" spans="1:14" s="25" customFormat="1" ht="18" customHeight="1" thickBot="1" x14ac:dyDescent="0.25">
      <c r="B19" s="26"/>
      <c r="C19" s="27" t="s">
        <v>150</v>
      </c>
      <c r="D19" s="27"/>
      <c r="E19" s="27"/>
      <c r="F19" s="28">
        <f>SUM(F7:F18)</f>
        <v>108700</v>
      </c>
      <c r="G19" s="27"/>
      <c r="H19" s="28">
        <f>SUM(H7:H18)</f>
        <v>87617</v>
      </c>
      <c r="I19" s="27"/>
      <c r="J19" s="28">
        <f>SUM(J7:J18)</f>
        <v>140510</v>
      </c>
      <c r="K19" s="29"/>
      <c r="L19" s="28">
        <f>SUM(L7:L18)</f>
        <v>89405.21</v>
      </c>
      <c r="M19" s="29"/>
      <c r="N19" s="28">
        <f t="shared" si="1"/>
        <v>-52893</v>
      </c>
    </row>
    <row r="20" spans="1:14" s="12" customFormat="1" ht="15" x14ac:dyDescent="0.2">
      <c r="A20" s="9"/>
      <c r="B20" s="10"/>
      <c r="C20" s="33"/>
      <c r="D20" s="33"/>
      <c r="E20" s="9"/>
      <c r="F20" s="33"/>
      <c r="G20" s="9"/>
      <c r="H20" s="33"/>
      <c r="I20" s="9"/>
      <c r="J20" s="33"/>
      <c r="K20" s="9"/>
      <c r="L20" s="33"/>
      <c r="M20" s="9"/>
      <c r="N20" s="33"/>
    </row>
    <row r="21" spans="1:14" s="17" customFormat="1" ht="15" x14ac:dyDescent="0.2">
      <c r="A21" s="27"/>
      <c r="B21" s="34"/>
      <c r="C21" s="27"/>
      <c r="D21" s="21"/>
      <c r="E21" s="21"/>
      <c r="F21" s="31"/>
      <c r="G21" s="21"/>
      <c r="H21" s="31"/>
      <c r="I21" s="21"/>
      <c r="J21" s="31"/>
      <c r="K21" s="32"/>
      <c r="L21" s="31"/>
      <c r="M21" s="32"/>
      <c r="N21" s="31"/>
    </row>
    <row r="22" spans="1:14" s="17" customFormat="1" ht="15" x14ac:dyDescent="0.2">
      <c r="B22" s="74" t="s">
        <v>149</v>
      </c>
      <c r="C22" s="36"/>
      <c r="D22" s="36"/>
      <c r="E22" s="36"/>
      <c r="F22" s="37"/>
      <c r="G22" s="36"/>
      <c r="H22" s="37"/>
      <c r="I22" s="36"/>
      <c r="J22" s="37"/>
      <c r="K22" s="37"/>
      <c r="L22" s="37"/>
      <c r="M22" s="37"/>
      <c r="N22" s="37"/>
    </row>
    <row r="23" spans="1:14" s="17" customFormat="1" ht="17" customHeight="1" x14ac:dyDescent="0.2">
      <c r="A23" s="21"/>
      <c r="B23" s="71" t="s">
        <v>169</v>
      </c>
      <c r="C23" s="21"/>
      <c r="D23" s="21"/>
      <c r="E23" s="21"/>
      <c r="F23" s="24"/>
      <c r="G23" s="21"/>
      <c r="H23" s="24"/>
      <c r="I23" s="21"/>
      <c r="J23" s="24"/>
      <c r="K23" s="24"/>
      <c r="L23" s="24"/>
      <c r="M23" s="24"/>
      <c r="N23" s="24"/>
    </row>
    <row r="24" spans="1:14" s="17" customFormat="1" ht="17" customHeight="1" x14ac:dyDescent="0.2">
      <c r="A24" s="21"/>
      <c r="B24" s="22"/>
      <c r="C24" s="21" t="s">
        <v>22</v>
      </c>
      <c r="D24" s="21"/>
      <c r="E24" s="21"/>
      <c r="F24" s="24">
        <f>'BUDGET EXPENSE'!D15</f>
        <v>5150</v>
      </c>
      <c r="G24" s="21"/>
      <c r="H24" s="24">
        <f>'BUDGET EXPENSE'!F15</f>
        <v>1738.7</v>
      </c>
      <c r="I24" s="21"/>
      <c r="J24" s="24">
        <f>'BUDGET EXPENSE'!H15</f>
        <v>22230</v>
      </c>
      <c r="K24" s="24"/>
      <c r="L24" s="24">
        <f>'BUDGET EXPENSE'!L15</f>
        <v>1318</v>
      </c>
      <c r="M24" s="24"/>
      <c r="N24" s="24">
        <f t="shared" ref="N24:N53" si="2">H24-J24</f>
        <v>-20491.3</v>
      </c>
    </row>
    <row r="25" spans="1:14" s="17" customFormat="1" ht="17" customHeight="1" x14ac:dyDescent="0.2">
      <c r="A25" s="21"/>
      <c r="B25" s="22"/>
      <c r="C25" s="21" t="s">
        <v>90</v>
      </c>
      <c r="D25" s="21"/>
      <c r="E25" s="21"/>
      <c r="F25" s="24">
        <f>'BUDGET EXPENSE'!D25</f>
        <v>4650</v>
      </c>
      <c r="G25" s="21"/>
      <c r="H25" s="24">
        <f>'BUDGET EXPENSE'!F25</f>
        <v>2073.12</v>
      </c>
      <c r="I25" s="21"/>
      <c r="J25" s="24">
        <f>'BUDGET EXPENSE'!H25</f>
        <v>5045</v>
      </c>
      <c r="K25" s="24"/>
      <c r="L25" s="24">
        <f>'BUDGET EXPENSE'!L25</f>
        <v>0</v>
      </c>
      <c r="M25" s="24"/>
      <c r="N25" s="24">
        <f t="shared" si="2"/>
        <v>-2971.88</v>
      </c>
    </row>
    <row r="26" spans="1:14" s="17" customFormat="1" ht="17" customHeight="1" x14ac:dyDescent="0.2">
      <c r="A26" s="21"/>
      <c r="B26" s="22"/>
      <c r="C26" s="21" t="s">
        <v>21</v>
      </c>
      <c r="D26" s="21"/>
      <c r="E26" s="21"/>
      <c r="F26" s="24">
        <f>'BUDGET EXPENSE'!D35</f>
        <v>3700</v>
      </c>
      <c r="G26" s="21"/>
      <c r="H26" s="24">
        <f>'BUDGET EXPENSE'!F35</f>
        <v>1722.08</v>
      </c>
      <c r="I26" s="21"/>
      <c r="J26" s="24">
        <f>'BUDGET EXPENSE'!H35</f>
        <v>4879</v>
      </c>
      <c r="K26" s="24"/>
      <c r="L26" s="24">
        <f>'BUDGET EXPENSE'!L35</f>
        <v>1030</v>
      </c>
      <c r="M26" s="24"/>
      <c r="N26" s="24">
        <f t="shared" si="2"/>
        <v>-3156.92</v>
      </c>
    </row>
    <row r="27" spans="1:14" s="17" customFormat="1" ht="17" customHeight="1" x14ac:dyDescent="0.2">
      <c r="A27" s="21"/>
      <c r="B27" s="22"/>
      <c r="C27" s="21" t="s">
        <v>20</v>
      </c>
      <c r="D27" s="21"/>
      <c r="E27" s="21"/>
      <c r="F27" s="24">
        <f>'BUDGET EXPENSE'!D45</f>
        <v>4000</v>
      </c>
      <c r="G27" s="21"/>
      <c r="H27" s="24">
        <f>'BUDGET EXPENSE'!F45</f>
        <v>2339.87</v>
      </c>
      <c r="I27" s="21"/>
      <c r="J27" s="24">
        <f>'BUDGET EXPENSE'!H45</f>
        <v>5861</v>
      </c>
      <c r="K27" s="24"/>
      <c r="L27" s="24">
        <f>'BUDGET EXPENSE'!L45</f>
        <v>727</v>
      </c>
      <c r="M27" s="24"/>
      <c r="N27" s="24">
        <f t="shared" si="2"/>
        <v>-3521.13</v>
      </c>
    </row>
    <row r="28" spans="1:14" s="17" customFormat="1" ht="17" customHeight="1" x14ac:dyDescent="0.2">
      <c r="A28" s="21"/>
      <c r="B28" s="22"/>
      <c r="C28" s="21" t="s">
        <v>91</v>
      </c>
      <c r="D28" s="21"/>
      <c r="E28" s="21"/>
      <c r="F28" s="24">
        <f>'BUDGET EXPENSE'!D55</f>
        <v>2900</v>
      </c>
      <c r="G28" s="21"/>
      <c r="H28" s="24">
        <f>'BUDGET EXPENSE'!F55</f>
        <v>2104.44</v>
      </c>
      <c r="I28" s="21"/>
      <c r="J28" s="24">
        <f>'BUDGET EXPENSE'!H55</f>
        <v>3662</v>
      </c>
      <c r="K28" s="24"/>
      <c r="L28" s="24">
        <f>'BUDGET EXPENSE'!L55</f>
        <v>815</v>
      </c>
      <c r="M28" s="24"/>
      <c r="N28" s="24">
        <f t="shared" si="2"/>
        <v>-1557.56</v>
      </c>
    </row>
    <row r="29" spans="1:14" s="17" customFormat="1" ht="17" customHeight="1" x14ac:dyDescent="0.2">
      <c r="A29" s="21"/>
      <c r="B29" s="22"/>
      <c r="C29" s="21" t="s">
        <v>2</v>
      </c>
      <c r="D29" s="21"/>
      <c r="E29" s="21"/>
      <c r="F29" s="24">
        <f>'BUDGET EXPENSE'!D69</f>
        <v>10800</v>
      </c>
      <c r="G29" s="21"/>
      <c r="H29" s="24">
        <f>'BUDGET EXPENSE'!F69</f>
        <v>8207.9</v>
      </c>
      <c r="I29" s="21"/>
      <c r="J29" s="24">
        <f>'BUDGET EXPENSE'!H69</f>
        <v>9874</v>
      </c>
      <c r="K29" s="24"/>
      <c r="L29" s="24">
        <f>'BUDGET EXPENSE'!L69</f>
        <v>5790.25</v>
      </c>
      <c r="M29" s="24"/>
      <c r="N29" s="24">
        <f t="shared" si="2"/>
        <v>-1666.1000000000004</v>
      </c>
    </row>
    <row r="30" spans="1:14" s="17" customFormat="1" ht="17" customHeight="1" x14ac:dyDescent="0.2">
      <c r="A30" s="21"/>
      <c r="B30" s="22"/>
      <c r="C30" s="21" t="s">
        <v>104</v>
      </c>
      <c r="D30" s="21"/>
      <c r="E30" s="21"/>
      <c r="F30" s="24">
        <f>'BUDGET EXPENSE'!D77</f>
        <v>1400</v>
      </c>
      <c r="G30" s="21"/>
      <c r="H30" s="24">
        <f>'BUDGET EXPENSE'!F77</f>
        <v>3786.3900000000003</v>
      </c>
      <c r="I30" s="21"/>
      <c r="J30" s="24">
        <f>'BUDGET EXPENSE'!H77</f>
        <v>4439</v>
      </c>
      <c r="K30" s="24"/>
      <c r="L30" s="24">
        <f>'BUDGET EXPENSE'!L77</f>
        <v>4969.7</v>
      </c>
      <c r="M30" s="24"/>
      <c r="N30" s="24">
        <f t="shared" si="2"/>
        <v>-652.60999999999967</v>
      </c>
    </row>
    <row r="31" spans="1:14" s="17" customFormat="1" ht="17" customHeight="1" x14ac:dyDescent="0.2">
      <c r="A31" s="21"/>
      <c r="B31" s="22"/>
      <c r="C31" s="21" t="s">
        <v>162</v>
      </c>
      <c r="D31" s="21"/>
      <c r="E31" s="21"/>
      <c r="F31" s="24">
        <f>'BUDGET EXPENSE'!D155</f>
        <v>2700</v>
      </c>
      <c r="G31" s="21"/>
      <c r="H31" s="24">
        <f>'BUDGET EXPENSE'!F155</f>
        <v>583</v>
      </c>
      <c r="I31" s="21"/>
      <c r="J31" s="24">
        <f>'BUDGET EXPENSE'!H155</f>
        <v>2326</v>
      </c>
      <c r="K31" s="24"/>
      <c r="L31" s="24">
        <f>'BUDGET EXPENSE'!L155</f>
        <v>1850.38</v>
      </c>
      <c r="M31" s="24"/>
      <c r="N31" s="24">
        <f t="shared" si="2"/>
        <v>-1743</v>
      </c>
    </row>
    <row r="32" spans="1:14" s="17" customFormat="1" ht="17" customHeight="1" thickBot="1" x14ac:dyDescent="0.25">
      <c r="A32" s="21"/>
      <c r="B32" s="22"/>
      <c r="C32" s="21" t="s">
        <v>160</v>
      </c>
      <c r="D32" s="21"/>
      <c r="E32" s="21"/>
      <c r="F32" s="24">
        <f>'BUDGET EXPENSE'!D124</f>
        <v>16500</v>
      </c>
      <c r="G32" s="21"/>
      <c r="H32" s="24">
        <f>'BUDGET EXPENSE'!F124</f>
        <v>11415.89</v>
      </c>
      <c r="I32" s="21"/>
      <c r="J32" s="24">
        <f>'BUDGET EXPENSE'!H124</f>
        <v>10831.52</v>
      </c>
      <c r="K32" s="24"/>
      <c r="L32" s="24">
        <f>'BUDGET EXPENSE'!L124</f>
        <v>12025.35</v>
      </c>
      <c r="M32" s="24"/>
      <c r="N32" s="24">
        <f t="shared" si="2"/>
        <v>584.36999999999898</v>
      </c>
    </row>
    <row r="33" spans="1:14" s="17" customFormat="1" ht="18" customHeight="1" thickBot="1" x14ac:dyDescent="0.25">
      <c r="A33" s="21"/>
      <c r="B33" s="34"/>
      <c r="C33" s="72" t="s">
        <v>172</v>
      </c>
      <c r="D33" s="21"/>
      <c r="E33" s="21"/>
      <c r="F33" s="28">
        <f>SUM(F24:F32)</f>
        <v>51800</v>
      </c>
      <c r="G33" s="21"/>
      <c r="H33" s="28">
        <f>SUM(H24:H32)</f>
        <v>33971.39</v>
      </c>
      <c r="I33" s="21"/>
      <c r="J33" s="28">
        <f>SUM(J24:J32)</f>
        <v>69147.520000000004</v>
      </c>
      <c r="K33" s="29"/>
      <c r="L33" s="28">
        <f>SUM(L24:L32)</f>
        <v>28525.68</v>
      </c>
      <c r="M33" s="29"/>
      <c r="N33" s="28">
        <f>H33-J33</f>
        <v>-35176.130000000005</v>
      </c>
    </row>
    <row r="34" spans="1:14" s="17" customFormat="1" ht="18" customHeight="1" x14ac:dyDescent="0.2">
      <c r="A34" s="21"/>
      <c r="B34" s="34"/>
      <c r="C34" s="72"/>
      <c r="D34" s="21"/>
      <c r="E34" s="21"/>
      <c r="F34" s="40"/>
      <c r="G34" s="21"/>
      <c r="H34" s="40"/>
      <c r="I34" s="21"/>
      <c r="J34" s="40"/>
      <c r="K34" s="29"/>
      <c r="L34" s="40"/>
      <c r="M34" s="29"/>
      <c r="N34" s="40"/>
    </row>
    <row r="35" spans="1:14" s="17" customFormat="1" ht="17" customHeight="1" x14ac:dyDescent="0.2">
      <c r="A35" s="21"/>
      <c r="B35" s="71" t="s">
        <v>170</v>
      </c>
      <c r="C35" s="21"/>
      <c r="D35" s="21"/>
      <c r="E35" s="21"/>
      <c r="F35" s="24"/>
      <c r="G35" s="21"/>
      <c r="H35" s="24"/>
      <c r="I35" s="21"/>
      <c r="J35" s="24"/>
      <c r="K35" s="24"/>
      <c r="L35" s="24"/>
      <c r="M35" s="24"/>
      <c r="N35" s="24"/>
    </row>
    <row r="36" spans="1:14" s="17" customFormat="1" ht="17" customHeight="1" x14ac:dyDescent="0.2">
      <c r="A36" s="21"/>
      <c r="B36" s="22"/>
      <c r="C36" s="21" t="s">
        <v>159</v>
      </c>
      <c r="D36" s="21"/>
      <c r="E36" s="21"/>
      <c r="F36" s="24">
        <f>'BUDGET EXPENSE'!D131</f>
        <v>1750</v>
      </c>
      <c r="G36" s="21"/>
      <c r="H36" s="24">
        <f>'BUDGET EXPENSE'!F131</f>
        <v>0</v>
      </c>
      <c r="I36" s="21"/>
      <c r="J36" s="24">
        <f>'BUDGET EXPENSE'!H131</f>
        <v>1403</v>
      </c>
      <c r="K36" s="24"/>
      <c r="L36" s="24">
        <f>'BUDGET EXPENSE'!L131</f>
        <v>583</v>
      </c>
      <c r="M36" s="24"/>
      <c r="N36" s="24">
        <f t="shared" si="2"/>
        <v>-1403</v>
      </c>
    </row>
    <row r="37" spans="1:14" s="17" customFormat="1" ht="17" customHeight="1" x14ac:dyDescent="0.2">
      <c r="A37" s="21"/>
      <c r="B37" s="22"/>
      <c r="C37" s="21" t="s">
        <v>25</v>
      </c>
      <c r="D37" s="21"/>
      <c r="E37" s="21"/>
      <c r="F37" s="24">
        <f>'BUDGET EXPENSE'!D112</f>
        <v>0</v>
      </c>
      <c r="G37" s="21"/>
      <c r="H37" s="24">
        <f>'BUDGET EXPENSE'!F112</f>
        <v>0</v>
      </c>
      <c r="I37" s="21"/>
      <c r="J37" s="24">
        <f>'BUDGET EXPENSE'!H112</f>
        <v>288.45</v>
      </c>
      <c r="K37" s="24"/>
      <c r="L37" s="24">
        <f>'BUDGET EXPENSE'!L112</f>
        <v>45022.43</v>
      </c>
      <c r="M37" s="24"/>
      <c r="N37" s="24">
        <f t="shared" si="2"/>
        <v>-288.45</v>
      </c>
    </row>
    <row r="38" spans="1:14" s="17" customFormat="1" ht="17" customHeight="1" x14ac:dyDescent="0.2">
      <c r="A38" s="21"/>
      <c r="B38" s="22"/>
      <c r="C38" s="21" t="s">
        <v>56</v>
      </c>
      <c r="D38" s="21"/>
      <c r="E38" s="21"/>
      <c r="F38" s="24">
        <f>'BUDGET EXPENSE'!D146</f>
        <v>0</v>
      </c>
      <c r="G38" s="21"/>
      <c r="H38" s="24">
        <f>'BUDGET EXPENSE'!F146</f>
        <v>0</v>
      </c>
      <c r="I38" s="21"/>
      <c r="J38" s="24">
        <f>'BUDGET EXPENSE'!H146</f>
        <v>0</v>
      </c>
      <c r="K38" s="24"/>
      <c r="L38" s="24">
        <f>'BUDGET EXPENSE'!L146</f>
        <v>1342</v>
      </c>
      <c r="M38" s="24"/>
      <c r="N38" s="24">
        <f t="shared" si="2"/>
        <v>0</v>
      </c>
    </row>
    <row r="39" spans="1:14" s="17" customFormat="1" ht="17" customHeight="1" thickBot="1" x14ac:dyDescent="0.25">
      <c r="A39" s="21"/>
      <c r="B39" s="22"/>
      <c r="C39" s="21" t="s">
        <v>161</v>
      </c>
      <c r="D39" s="21"/>
      <c r="E39" s="21"/>
      <c r="F39" s="24">
        <f>'BUDGET EXPENSE'!D141</f>
        <v>8800</v>
      </c>
      <c r="G39" s="21"/>
      <c r="H39" s="24">
        <f>'BUDGET EXPENSE'!F141</f>
        <v>7147.87</v>
      </c>
      <c r="I39" s="21"/>
      <c r="J39" s="24">
        <f>'BUDGET EXPENSE'!H141</f>
        <v>4719</v>
      </c>
      <c r="K39" s="24"/>
      <c r="L39" s="24">
        <f>'BUDGET EXPENSE'!L141</f>
        <v>9300.2800000000007</v>
      </c>
      <c r="M39" s="24"/>
      <c r="N39" s="24">
        <f t="shared" si="2"/>
        <v>2428.87</v>
      </c>
    </row>
    <row r="40" spans="1:14" s="17" customFormat="1" ht="18" customHeight="1" thickBot="1" x14ac:dyDescent="0.25">
      <c r="A40" s="21"/>
      <c r="B40" s="34"/>
      <c r="C40" s="72" t="s">
        <v>173</v>
      </c>
      <c r="D40" s="21"/>
      <c r="E40" s="21"/>
      <c r="F40" s="28">
        <f>SUM(F36:F39)</f>
        <v>10550</v>
      </c>
      <c r="G40" s="21"/>
      <c r="H40" s="28">
        <f>SUM(H36:H39)</f>
        <v>7147.87</v>
      </c>
      <c r="I40" s="21"/>
      <c r="J40" s="28">
        <f>SUM(J36:J39)</f>
        <v>6410.45</v>
      </c>
      <c r="K40" s="29"/>
      <c r="L40" s="28">
        <f>SUM(L36:L39)</f>
        <v>56247.71</v>
      </c>
      <c r="M40" s="29"/>
      <c r="N40" s="28">
        <f>H40-J40</f>
        <v>737.42000000000007</v>
      </c>
    </row>
    <row r="41" spans="1:14" s="17" customFormat="1" ht="18" customHeight="1" x14ac:dyDescent="0.2">
      <c r="A41" s="21"/>
      <c r="B41" s="34"/>
      <c r="C41" s="72"/>
      <c r="D41" s="21"/>
      <c r="E41" s="21"/>
      <c r="F41" s="40"/>
      <c r="G41" s="21"/>
      <c r="H41" s="40"/>
      <c r="I41" s="21"/>
      <c r="J41" s="40"/>
      <c r="K41" s="29"/>
      <c r="L41" s="40"/>
      <c r="M41" s="29"/>
      <c r="N41" s="40"/>
    </row>
    <row r="42" spans="1:14" s="17" customFormat="1" ht="17" customHeight="1" x14ac:dyDescent="0.2">
      <c r="A42" s="21"/>
      <c r="B42" s="71" t="s">
        <v>171</v>
      </c>
      <c r="C42" s="21"/>
      <c r="D42" s="21"/>
      <c r="E42" s="21"/>
      <c r="F42" s="24"/>
      <c r="G42" s="21"/>
      <c r="H42" s="24"/>
      <c r="I42" s="21"/>
      <c r="J42" s="24"/>
      <c r="K42" s="24"/>
      <c r="L42" s="24"/>
      <c r="M42" s="24"/>
      <c r="N42" s="24"/>
    </row>
    <row r="43" spans="1:14" s="17" customFormat="1" ht="17" customHeight="1" x14ac:dyDescent="0.2">
      <c r="A43" s="21"/>
      <c r="B43" s="22"/>
      <c r="C43" s="21" t="s">
        <v>12</v>
      </c>
      <c r="D43" s="21"/>
      <c r="E43" s="21"/>
      <c r="F43" s="24">
        <f>'BUDGET EXPENSE'!D160</f>
        <v>600</v>
      </c>
      <c r="G43" s="21"/>
      <c r="H43" s="24">
        <f>'BUDGET EXPENSE'!F160</f>
        <v>270.55</v>
      </c>
      <c r="I43" s="21"/>
      <c r="J43" s="24">
        <f>'BUDGET EXPENSE'!H160</f>
        <v>165</v>
      </c>
      <c r="K43" s="24"/>
      <c r="L43" s="24">
        <f>'BUDGET EXPENSE'!L160</f>
        <v>586.6</v>
      </c>
      <c r="M43" s="24"/>
      <c r="N43" s="24">
        <f t="shared" si="2"/>
        <v>105.55000000000001</v>
      </c>
    </row>
    <row r="44" spans="1:14" s="17" customFormat="1" ht="17" customHeight="1" thickBot="1" x14ac:dyDescent="0.25">
      <c r="A44" s="21"/>
      <c r="B44" s="22"/>
      <c r="C44" s="21" t="s">
        <v>29</v>
      </c>
      <c r="D44" s="21"/>
      <c r="E44" s="21"/>
      <c r="F44" s="24">
        <f>'BUDGET EXPENSE'!D173</f>
        <v>2993</v>
      </c>
      <c r="G44" s="21"/>
      <c r="H44" s="24">
        <f>'BUDGET EXPENSE'!F173</f>
        <v>2211.86</v>
      </c>
      <c r="I44" s="21"/>
      <c r="J44" s="24">
        <f>'BUDGET EXPENSE'!H173</f>
        <v>3113</v>
      </c>
      <c r="K44" s="24"/>
      <c r="L44" s="24">
        <f>'BUDGET EXPENSE'!L173</f>
        <v>2628.47</v>
      </c>
      <c r="M44" s="24"/>
      <c r="N44" s="24">
        <f t="shared" si="2"/>
        <v>-901.13999999999987</v>
      </c>
    </row>
    <row r="45" spans="1:14" s="17" customFormat="1" ht="18" customHeight="1" thickBot="1" x14ac:dyDescent="0.25">
      <c r="A45" s="21"/>
      <c r="B45" s="34"/>
      <c r="C45" s="72" t="s">
        <v>171</v>
      </c>
      <c r="D45" s="21"/>
      <c r="E45" s="21"/>
      <c r="F45" s="28">
        <f>SUM(F43:F44)</f>
        <v>3593</v>
      </c>
      <c r="G45" s="21"/>
      <c r="H45" s="28">
        <f>SUM(H43:H44)</f>
        <v>2482.4100000000003</v>
      </c>
      <c r="I45" s="21"/>
      <c r="J45" s="28">
        <f>SUM(J43:J44)</f>
        <v>3278</v>
      </c>
      <c r="K45" s="29"/>
      <c r="L45" s="28">
        <f>SUM(L43:L44)</f>
        <v>3215.0699999999997</v>
      </c>
      <c r="M45" s="29"/>
      <c r="N45" s="28">
        <f>H45-J45</f>
        <v>-795.58999999999969</v>
      </c>
    </row>
    <row r="46" spans="1:14" s="17" customFormat="1" ht="18" customHeight="1" x14ac:dyDescent="0.2">
      <c r="A46" s="21"/>
      <c r="B46" s="34"/>
      <c r="C46" s="72"/>
      <c r="D46" s="21"/>
      <c r="E46" s="21"/>
      <c r="F46" s="40"/>
      <c r="G46" s="21"/>
      <c r="H46" s="40"/>
      <c r="I46" s="21"/>
      <c r="J46" s="40"/>
      <c r="K46" s="29"/>
      <c r="L46" s="40"/>
      <c r="M46" s="29"/>
      <c r="N46" s="40"/>
    </row>
    <row r="47" spans="1:14" s="17" customFormat="1" ht="17" customHeight="1" x14ac:dyDescent="0.2">
      <c r="A47" s="21"/>
      <c r="B47" s="71" t="s">
        <v>168</v>
      </c>
      <c r="C47" s="21"/>
      <c r="D47" s="21"/>
      <c r="E47" s="21"/>
      <c r="F47" s="24"/>
      <c r="G47" s="21"/>
      <c r="H47" s="24"/>
      <c r="I47" s="21"/>
      <c r="J47" s="24"/>
      <c r="K47" s="24"/>
      <c r="L47" s="24"/>
      <c r="M47" s="24"/>
      <c r="N47" s="24"/>
    </row>
    <row r="48" spans="1:14" s="17" customFormat="1" ht="17" customHeight="1" x14ac:dyDescent="0.2">
      <c r="A48" s="21"/>
      <c r="B48" s="22"/>
      <c r="C48" s="21" t="s">
        <v>163</v>
      </c>
      <c r="D48" s="21"/>
      <c r="E48" s="21"/>
      <c r="F48" s="24">
        <f>'BUDGET EXPENSE'!D84</f>
        <v>5000</v>
      </c>
      <c r="G48" s="21"/>
      <c r="H48" s="24">
        <f>'BUDGET EXPENSE'!F84</f>
        <v>2324.3200000000002</v>
      </c>
      <c r="I48" s="21"/>
      <c r="J48" s="24">
        <f>'BUDGET EXPENSE'!H84</f>
        <v>2761</v>
      </c>
      <c r="K48" s="24"/>
      <c r="L48" s="24">
        <f>'BUDGET EXPENSE'!L84</f>
        <v>1900</v>
      </c>
      <c r="M48" s="24"/>
      <c r="N48" s="24">
        <f t="shared" si="2"/>
        <v>-436.67999999999984</v>
      </c>
    </row>
    <row r="49" spans="1:14" s="17" customFormat="1" ht="17" customHeight="1" x14ac:dyDescent="0.2">
      <c r="A49" s="21"/>
      <c r="B49" s="22"/>
      <c r="C49" s="21" t="s">
        <v>164</v>
      </c>
      <c r="D49" s="21"/>
      <c r="E49" s="21"/>
      <c r="F49" s="24">
        <f>'BUDGET EXPENSE'!D88</f>
        <v>16000</v>
      </c>
      <c r="G49" s="21"/>
      <c r="H49" s="24">
        <f>'BUDGET EXPENSE'!F88</f>
        <v>0</v>
      </c>
      <c r="I49" s="21"/>
      <c r="J49" s="24">
        <f>'BUDGET EXPENSE'!H88</f>
        <v>15789</v>
      </c>
      <c r="K49" s="24"/>
      <c r="L49" s="24">
        <f>'BUDGET EXPENSE'!L88</f>
        <v>14161</v>
      </c>
      <c r="M49" s="24"/>
      <c r="N49" s="24">
        <f t="shared" si="2"/>
        <v>-15789</v>
      </c>
    </row>
    <row r="50" spans="1:14" s="17" customFormat="1" ht="17" customHeight="1" x14ac:dyDescent="0.2">
      <c r="A50" s="21"/>
      <c r="B50" s="22"/>
      <c r="C50" s="21" t="s">
        <v>165</v>
      </c>
      <c r="D50" s="21"/>
      <c r="E50" s="21"/>
      <c r="F50" s="24">
        <f>'BUDGET EXPENSE'!D93</f>
        <v>4000</v>
      </c>
      <c r="G50" s="21"/>
      <c r="H50" s="24">
        <f>'BUDGET EXPENSE'!F93</f>
        <v>4153.8100000000004</v>
      </c>
      <c r="I50" s="21"/>
      <c r="J50" s="24">
        <f>'BUDGET EXPENSE'!H93</f>
        <v>4746</v>
      </c>
      <c r="K50" s="24"/>
      <c r="L50" s="24">
        <f>'BUDGET EXPENSE'!L93</f>
        <v>0</v>
      </c>
      <c r="M50" s="24"/>
      <c r="N50" s="24">
        <f t="shared" si="2"/>
        <v>-592.1899999999996</v>
      </c>
    </row>
    <row r="51" spans="1:14" s="17" customFormat="1" ht="17" customHeight="1" x14ac:dyDescent="0.2">
      <c r="A51" s="21"/>
      <c r="B51" s="22"/>
      <c r="C51" s="21" t="s">
        <v>166</v>
      </c>
      <c r="D51" s="21"/>
      <c r="E51" s="21"/>
      <c r="F51" s="24">
        <f>'BUDGET EXPENSE'!D102</f>
        <v>8850</v>
      </c>
      <c r="G51" s="21"/>
      <c r="H51" s="24">
        <f>'BUDGET EXPENSE'!F102</f>
        <v>7604.07</v>
      </c>
      <c r="I51" s="21"/>
      <c r="J51" s="24">
        <f>'BUDGET EXPENSE'!H102</f>
        <v>3925</v>
      </c>
      <c r="K51" s="24"/>
      <c r="L51" s="24">
        <f>'BUDGET EXPENSE'!L102</f>
        <v>18601.53</v>
      </c>
      <c r="M51" s="24"/>
      <c r="N51" s="24">
        <f t="shared" si="2"/>
        <v>3679.0699999999997</v>
      </c>
    </row>
    <row r="52" spans="1:14" s="17" customFormat="1" ht="17" customHeight="1" x14ac:dyDescent="0.2">
      <c r="A52" s="21"/>
      <c r="B52" s="22"/>
      <c r="C52" s="21" t="s">
        <v>167</v>
      </c>
      <c r="D52" s="21"/>
      <c r="E52" s="21"/>
      <c r="F52" s="24">
        <f>'BUDGET EXPENSE'!D106</f>
        <v>0</v>
      </c>
      <c r="G52" s="21"/>
      <c r="H52" s="24">
        <f>'BUDGET EXPENSE'!F106</f>
        <v>0</v>
      </c>
      <c r="I52" s="21"/>
      <c r="J52" s="24">
        <f>'BUDGET EXPENSE'!H106</f>
        <v>5865</v>
      </c>
      <c r="K52" s="24"/>
      <c r="L52" s="24">
        <f>'BUDGET EXPENSE'!L106</f>
        <v>0</v>
      </c>
      <c r="M52" s="24"/>
      <c r="N52" s="24">
        <f t="shared" si="2"/>
        <v>-5865</v>
      </c>
    </row>
    <row r="53" spans="1:14" s="17" customFormat="1" ht="17" customHeight="1" thickBot="1" x14ac:dyDescent="0.25">
      <c r="A53" s="21"/>
      <c r="B53" s="22"/>
      <c r="C53" s="21" t="s">
        <v>43</v>
      </c>
      <c r="D53" s="21"/>
      <c r="E53" s="21"/>
      <c r="F53" s="24">
        <f>'BUDGET EXPENSE'!D178</f>
        <v>100</v>
      </c>
      <c r="G53" s="21"/>
      <c r="H53" s="24">
        <f>'BUDGET EXPENSE'!F178</f>
        <v>100</v>
      </c>
      <c r="I53" s="21"/>
      <c r="J53" s="24">
        <f>'BUDGET EXPENSE'!H178</f>
        <v>773</v>
      </c>
      <c r="K53" s="24"/>
      <c r="L53" s="24">
        <f>'BUDGET EXPENSE'!L178</f>
        <v>130</v>
      </c>
      <c r="M53" s="24"/>
      <c r="N53" s="24">
        <f t="shared" si="2"/>
        <v>-673</v>
      </c>
    </row>
    <row r="54" spans="1:14" s="17" customFormat="1" ht="18" customHeight="1" thickBot="1" x14ac:dyDescent="0.25">
      <c r="A54" s="21"/>
      <c r="B54" s="34"/>
      <c r="C54" s="72" t="s">
        <v>179</v>
      </c>
      <c r="D54" s="21"/>
      <c r="E54" s="21"/>
      <c r="F54" s="28">
        <f>SUM(F48:F53)</f>
        <v>33950</v>
      </c>
      <c r="G54" s="21"/>
      <c r="H54" s="28">
        <f>SUM(H48:H53)</f>
        <v>14182.2</v>
      </c>
      <c r="I54" s="21"/>
      <c r="J54" s="28">
        <f>SUM(J48:J53)</f>
        <v>33859</v>
      </c>
      <c r="K54" s="29"/>
      <c r="L54" s="28">
        <f>SUM(L48:L53)</f>
        <v>34792.53</v>
      </c>
      <c r="M54" s="29"/>
      <c r="N54" s="28">
        <f>H54-J54</f>
        <v>-19676.8</v>
      </c>
    </row>
    <row r="55" spans="1:14" s="17" customFormat="1" ht="15" x14ac:dyDescent="0.2">
      <c r="A55" s="21"/>
      <c r="B55" s="34"/>
      <c r="C55" s="27"/>
      <c r="D55" s="21"/>
      <c r="E55" s="21"/>
      <c r="F55" s="31"/>
      <c r="G55" s="21"/>
      <c r="H55" s="31"/>
      <c r="I55" s="21"/>
      <c r="J55" s="31"/>
      <c r="K55" s="32"/>
      <c r="L55" s="31"/>
      <c r="M55" s="32"/>
      <c r="N55" s="31"/>
    </row>
    <row r="56" spans="1:14" s="25" customFormat="1" ht="15" x14ac:dyDescent="0.2">
      <c r="B56" s="26"/>
      <c r="C56" s="27"/>
      <c r="D56" s="27"/>
      <c r="E56" s="27"/>
      <c r="F56" s="40"/>
      <c r="G56" s="27"/>
      <c r="H56" s="40"/>
      <c r="I56" s="27"/>
      <c r="J56" s="40"/>
      <c r="K56" s="29"/>
      <c r="L56" s="40"/>
      <c r="M56" s="29"/>
      <c r="N56" s="40"/>
    </row>
    <row r="57" spans="1:14" s="17" customFormat="1" ht="15" x14ac:dyDescent="0.2">
      <c r="B57" s="73" t="s">
        <v>174</v>
      </c>
      <c r="C57" s="49"/>
      <c r="D57" s="49"/>
      <c r="E57" s="49"/>
      <c r="F57" s="50"/>
      <c r="G57" s="49"/>
      <c r="H57" s="50"/>
      <c r="I57" s="49"/>
      <c r="J57" s="50"/>
      <c r="K57" s="50"/>
      <c r="L57" s="50"/>
      <c r="M57" s="50"/>
      <c r="N57" s="50"/>
    </row>
    <row r="58" spans="1:14" s="17" customFormat="1" ht="17" customHeight="1" x14ac:dyDescent="0.2">
      <c r="A58" s="21"/>
      <c r="B58" s="22"/>
      <c r="C58" s="21" t="s">
        <v>175</v>
      </c>
      <c r="D58" s="21"/>
      <c r="E58" s="21"/>
      <c r="F58" s="24">
        <f>F19</f>
        <v>108700</v>
      </c>
      <c r="G58" s="21"/>
      <c r="H58" s="24">
        <f>H19</f>
        <v>87617</v>
      </c>
      <c r="I58" s="21"/>
      <c r="J58" s="24">
        <f>J19</f>
        <v>140510</v>
      </c>
      <c r="K58" s="24"/>
      <c r="L58" s="24">
        <f>L19</f>
        <v>89405.21</v>
      </c>
      <c r="M58" s="24"/>
      <c r="N58" s="24">
        <f t="shared" ref="N58:N61" si="3">H58-J58</f>
        <v>-52893</v>
      </c>
    </row>
    <row r="59" spans="1:14" s="17" customFormat="1" ht="17" customHeight="1" x14ac:dyDescent="0.2">
      <c r="A59" s="21"/>
      <c r="B59" s="22"/>
      <c r="C59" s="21" t="s">
        <v>176</v>
      </c>
      <c r="D59" s="21"/>
      <c r="E59" s="21"/>
      <c r="F59" s="24">
        <f>F54</f>
        <v>33950</v>
      </c>
      <c r="G59" s="21"/>
      <c r="H59" s="24">
        <f>H54</f>
        <v>14182.2</v>
      </c>
      <c r="I59" s="21"/>
      <c r="J59" s="24">
        <f>J54</f>
        <v>33859</v>
      </c>
      <c r="K59" s="24"/>
      <c r="L59" s="24">
        <f>L54</f>
        <v>34792.53</v>
      </c>
      <c r="M59" s="24"/>
      <c r="N59" s="24">
        <f t="shared" si="3"/>
        <v>-19676.8</v>
      </c>
    </row>
    <row r="60" spans="1:14" s="17" customFormat="1" ht="17" customHeight="1" x14ac:dyDescent="0.2">
      <c r="A60" s="21"/>
      <c r="B60" s="22"/>
      <c r="C60" s="21" t="s">
        <v>177</v>
      </c>
      <c r="D60" s="21"/>
      <c r="E60" s="21"/>
      <c r="F60" s="24">
        <f>F33</f>
        <v>51800</v>
      </c>
      <c r="G60" s="21"/>
      <c r="H60" s="24">
        <f>H33</f>
        <v>33971.39</v>
      </c>
      <c r="I60" s="21"/>
      <c r="J60" s="24">
        <f>J33</f>
        <v>69147.520000000004</v>
      </c>
      <c r="K60" s="24"/>
      <c r="L60" s="24">
        <f>L33</f>
        <v>28525.68</v>
      </c>
      <c r="M60" s="24"/>
      <c r="N60" s="24">
        <f t="shared" si="3"/>
        <v>-35176.130000000005</v>
      </c>
    </row>
    <row r="61" spans="1:14" s="17" customFormat="1" ht="17" customHeight="1" thickBot="1" x14ac:dyDescent="0.25">
      <c r="A61" s="21"/>
      <c r="B61" s="22"/>
      <c r="C61" s="21" t="s">
        <v>178</v>
      </c>
      <c r="D61" s="21"/>
      <c r="E61" s="21"/>
      <c r="F61" s="24">
        <f>F40+F45</f>
        <v>14143</v>
      </c>
      <c r="G61" s="21"/>
      <c r="H61" s="24">
        <f>H40+H45</f>
        <v>9630.2800000000007</v>
      </c>
      <c r="I61" s="21"/>
      <c r="J61" s="24">
        <f>J40+J45</f>
        <v>9688.4500000000007</v>
      </c>
      <c r="K61" s="24"/>
      <c r="L61" s="24">
        <f>L40+L45</f>
        <v>59462.78</v>
      </c>
      <c r="M61" s="24"/>
      <c r="N61" s="24">
        <f t="shared" si="3"/>
        <v>-58.170000000000073</v>
      </c>
    </row>
    <row r="62" spans="1:14" s="25" customFormat="1" ht="18" customHeight="1" thickBot="1" x14ac:dyDescent="0.25">
      <c r="B62" s="26"/>
      <c r="C62" s="8" t="s">
        <v>124</v>
      </c>
      <c r="D62" s="27"/>
      <c r="E62" s="27"/>
      <c r="F62" s="28">
        <f>F58-SUM(F59:F61)</f>
        <v>8807</v>
      </c>
      <c r="G62" s="27"/>
      <c r="H62" s="28">
        <f>H58-SUM(H59:H61)</f>
        <v>29833.130000000005</v>
      </c>
      <c r="I62" s="27"/>
      <c r="J62" s="28">
        <f>J58-SUM(J59:J61)</f>
        <v>27815.03</v>
      </c>
      <c r="K62" s="29"/>
      <c r="L62" s="28">
        <f>L58-SUM(L59:L61)</f>
        <v>-33375.779999999984</v>
      </c>
      <c r="M62" s="29"/>
      <c r="N62" s="28">
        <f>H62-J62</f>
        <v>2018.1000000000058</v>
      </c>
    </row>
    <row r="63" spans="1:14" ht="17" thickBot="1" x14ac:dyDescent="0.25"/>
    <row r="64" spans="1:14" ht="17" thickBot="1" x14ac:dyDescent="0.25">
      <c r="C64" s="75" t="s">
        <v>180</v>
      </c>
      <c r="D64" s="76"/>
      <c r="E64" s="76"/>
      <c r="F64" s="77">
        <v>82000</v>
      </c>
    </row>
    <row r="65" spans="3:6" ht="17" thickBot="1" x14ac:dyDescent="0.25">
      <c r="C65" s="78" t="s">
        <v>181</v>
      </c>
      <c r="D65" s="79"/>
      <c r="E65" s="79"/>
      <c r="F65" s="77">
        <f>F64+F62</f>
        <v>90807</v>
      </c>
    </row>
  </sheetData>
  <printOptions horizontalCentered="1"/>
  <pageMargins left="0" right="0" top="0" bottom="0" header="0" footer="0"/>
  <pageSetup scale="74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BUDGET EXPENSE</vt:lpstr>
      <vt:lpstr>BUDGET INCOME</vt:lpstr>
      <vt:lpstr>P&amp;L Summary</vt:lpstr>
      <vt:lpstr>'BUDGET EXPENSE'!Print_Area</vt:lpstr>
      <vt:lpstr>'BUDGET INCOME'!Print_Area</vt:lpstr>
      <vt:lpstr>'P&amp;L Summary'!Print_Area</vt:lpstr>
      <vt:lpstr>'BUDGET EXPENSE'!Print_Titles</vt:lpstr>
      <vt:lpstr>'BUDGET INCOME'!Print_Titles</vt:lpstr>
      <vt:lpstr>'P&amp;L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2021-06-02T15:48:27Z</cp:lastPrinted>
  <dcterms:created xsi:type="dcterms:W3CDTF">2019-08-26T22:06:48Z</dcterms:created>
  <dcterms:modified xsi:type="dcterms:W3CDTF">2021-06-02T15:52:12Z</dcterms:modified>
</cp:coreProperties>
</file>